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9180" windowHeight="4290" tabRatio="830" activeTab="0"/>
  </bookViews>
  <sheets>
    <sheet name="HOJA-TRANSF" sheetId="1" r:id="rId1"/>
    <sheet name="PÀRA ECONOMIA Y CLAS" sheetId="2" r:id="rId2"/>
    <sheet name="N-Tarif" sheetId="3" r:id="rId3"/>
    <sheet name="Transf." sheetId="4" r:id="rId4"/>
  </sheets>
  <externalReferences>
    <externalReference r:id="rId7"/>
  </externalReferences>
  <definedNames>
    <definedName name="_xlnm._FilterDatabase" localSheetId="3" hidden="1">'Transf.'!$B$14:$B$733</definedName>
    <definedName name="_xlnm.Print_Titles" localSheetId="0">'HOJA-TRANSF'!$1:$13</definedName>
    <definedName name="_xlnm.Print_Titles" localSheetId="2">'N-Tarif'!$1:$12</definedName>
    <definedName name="_xlnm.Print_Titles" localSheetId="1">'PÀRA ECONOMIA Y CLAS'!$1:$12</definedName>
    <definedName name="_xlnm.Print_Titles" localSheetId="3">'Transf.'!$1:$13</definedName>
  </definedNames>
  <calcPr fullCalcOnLoad="1"/>
</workbook>
</file>

<file path=xl/sharedStrings.xml><?xml version="1.0" encoding="utf-8"?>
<sst xmlns="http://schemas.openxmlformats.org/spreadsheetml/2006/main" count="4855" uniqueCount="559">
  <si>
    <t>P.S. HUARACILLO</t>
  </si>
  <si>
    <t>3120148 - 33299  Atencion de puerperio c/complicaciones</t>
  </si>
  <si>
    <t>PACIENTE</t>
  </si>
  <si>
    <t>TOTAL  GENERAL</t>
  </si>
  <si>
    <t>Total  NO  CLAS</t>
  </si>
  <si>
    <t>TOTAL NO TARIFADOS</t>
  </si>
  <si>
    <t>RIGIDO</t>
  </si>
  <si>
    <t>SUB- TOTAL MONTO  MATERNO  II</t>
  </si>
  <si>
    <t>VIATICOS</t>
  </si>
  <si>
    <t>COMBUSTIBLE</t>
  </si>
  <si>
    <t>PASAJES</t>
  </si>
  <si>
    <t xml:space="preserve">SUB TOTAL MONTO NUTRICIONAL                          I </t>
  </si>
  <si>
    <t>P.S. PACHAS</t>
  </si>
  <si>
    <t>P.S. QUIVILLA</t>
  </si>
  <si>
    <t>P.S. PINRA</t>
  </si>
  <si>
    <t>P.S. CANCHABAMBA</t>
  </si>
  <si>
    <t>C.S.  HUACRACHUCO</t>
  </si>
  <si>
    <t>P..S  SAN  BUENA  VENTURA</t>
  </si>
  <si>
    <t>P.S.  FRAYLE RUMI</t>
  </si>
  <si>
    <t>P.S.  VILLAMAR</t>
  </si>
  <si>
    <t>P.S.  JACAS GRANDE</t>
  </si>
  <si>
    <t>P.S  CHAVIN  DE  PARIARCA</t>
  </si>
  <si>
    <t xml:space="preserve">        GENERICA GASTO</t>
  </si>
  <si>
    <t>Finalid:    40386</t>
  </si>
  <si>
    <t>IMPORTE     TOTAL     MATERNO   II</t>
  </si>
  <si>
    <t>IMPORTE  TOTAL  NUTRIC.      I</t>
  </si>
  <si>
    <t>C.S.  LA  UNION</t>
  </si>
  <si>
    <t>GOBIERNO REGIONAL HUANUCO</t>
  </si>
  <si>
    <t>DIRECCION REGIONAL DE SALUD</t>
  </si>
  <si>
    <t>2.3. 21. 22</t>
  </si>
  <si>
    <t>2.3. 13. 13</t>
  </si>
  <si>
    <t>2.3. 21. 21</t>
  </si>
  <si>
    <t>TOTAL REEMBOLSO  BRUTO           ACLAS</t>
  </si>
  <si>
    <t>REEMBOLSO  SEMI          SUBSIDIADO</t>
  </si>
  <si>
    <t>U.E              :  400   SALUD  HUANUCO</t>
  </si>
  <si>
    <t>FTE. FTO.   :   13  DONACIONES  Y  TRANSFERENCIAS  SIS</t>
  </si>
  <si>
    <t>IMPORTE     TOTAL     RIGIDO                 III</t>
  </si>
  <si>
    <t>TOTAL  NO  CLAS</t>
  </si>
  <si>
    <t>VIATICOS  CLAS</t>
  </si>
  <si>
    <t>COMBUSTIBLE  CLAS</t>
  </si>
  <si>
    <t>PASAJES  CLAS</t>
  </si>
  <si>
    <t>TOTAL</t>
  </si>
  <si>
    <t xml:space="preserve">        Sub   Total</t>
  </si>
  <si>
    <t>PROVINCIA  DOS  DE  MAYO</t>
  </si>
  <si>
    <t>P.S. HUANCAN</t>
  </si>
  <si>
    <t>P.S. PATAY RONDOS</t>
  </si>
  <si>
    <t>P.S. RACUAY</t>
  </si>
  <si>
    <t>P.S. VISTA ALEGRE</t>
  </si>
  <si>
    <t>P.S. SILLAPATA</t>
  </si>
  <si>
    <t xml:space="preserve">        Sub     Total</t>
  </si>
  <si>
    <t xml:space="preserve">CLAS  P.S. PACHAS   </t>
  </si>
  <si>
    <t>P.S. PICHGAS</t>
  </si>
  <si>
    <t>CLAS  P.S. MARIAS</t>
  </si>
  <si>
    <t>CLAS  P.S. QUIVILLA</t>
  </si>
  <si>
    <t>P.S. TINGO CHICO</t>
  </si>
  <si>
    <t xml:space="preserve">           Sub   Total</t>
  </si>
  <si>
    <t>PROVINCIA  DE   HUACAYBAMBA</t>
  </si>
  <si>
    <t>P.S. RONDOBAMBA</t>
  </si>
  <si>
    <t>P.S. PIRUSHTO</t>
  </si>
  <si>
    <t xml:space="preserve">CLAS  C.S. HUACAYBAMBA </t>
  </si>
  <si>
    <t xml:space="preserve">CLAS  P.S. QUICHIRAGRA </t>
  </si>
  <si>
    <t>CLAS  P.S. PINRA</t>
  </si>
  <si>
    <t>P.S. CAJAN</t>
  </si>
  <si>
    <t>P.S. HUARASILLO</t>
  </si>
  <si>
    <t>P.S. COCHABAMBA - CLAS</t>
  </si>
  <si>
    <t>CLAS  P.S. CANCHABAMBA</t>
  </si>
  <si>
    <t xml:space="preserve">         Sub   Total</t>
  </si>
  <si>
    <t>PROVINCIA  DE   HUAMALIES</t>
  </si>
  <si>
    <t>P.S. ISHANCA</t>
  </si>
  <si>
    <t>P.S. LIBERTAD</t>
  </si>
  <si>
    <t>P.S. PAMPAS DEL CARMEN</t>
  </si>
  <si>
    <t>P.S. EL PORVENIR</t>
  </si>
  <si>
    <t>P.S. ARANCAY</t>
  </si>
  <si>
    <t>P.S. JIRCAN</t>
  </si>
  <si>
    <t>P.S. MIRAFLORES</t>
  </si>
  <si>
    <t>P.S. PUNCHAO</t>
  </si>
  <si>
    <t>P.S. ILLAHUASI</t>
  </si>
  <si>
    <t>P.S. POQUE</t>
  </si>
  <si>
    <t>P.S. BELLAS FLORES</t>
  </si>
  <si>
    <t>CLAS  P.S. JACAS GRANDE</t>
  </si>
  <si>
    <t>P.S. ANDAS</t>
  </si>
  <si>
    <t>P.S. CARHUAPATA</t>
  </si>
  <si>
    <t xml:space="preserve">CLAS  P.S. PUNOS </t>
  </si>
  <si>
    <t>CLAS  C.S. SINGA</t>
  </si>
  <si>
    <t>CLAS  C.S. CHAVIN DE PARIARCA</t>
  </si>
  <si>
    <t>P.S. SAN JUAN DE PAMPAS</t>
  </si>
  <si>
    <t>P.S. QUIPRAN</t>
  </si>
  <si>
    <t>CLAS  P.S. TANTAMAYO</t>
  </si>
  <si>
    <t>PROVINCIA  DE  MARAÑON</t>
  </si>
  <si>
    <t>CLAS  C.S. HUACRACHUCO</t>
  </si>
  <si>
    <t>P.S. HUAYCHAO</t>
  </si>
  <si>
    <t>P.S. HUARIPAMPA</t>
  </si>
  <si>
    <t>P.S. HUACHUMAY</t>
  </si>
  <si>
    <t>P.S. CHINCHIL</t>
  </si>
  <si>
    <t>CLAS  P.S. SAN PEDRO CHOLON</t>
  </si>
  <si>
    <t>CLAS  C.S. SAN BUENAVENTURA</t>
  </si>
  <si>
    <t>P.S. FRAYLE RUMI</t>
  </si>
  <si>
    <t>P.S. VILLAMAR</t>
  </si>
  <si>
    <t>PROVINCIA  DE  YAROWILCA</t>
  </si>
  <si>
    <t>P.S. AYAPITEG</t>
  </si>
  <si>
    <t>P.S. CAHUAC</t>
  </si>
  <si>
    <t>P.S. CHACABAMBA</t>
  </si>
  <si>
    <t>P.S. RAIN CONDOR</t>
  </si>
  <si>
    <t>P.S. PAMPAMARCA</t>
  </si>
  <si>
    <t xml:space="preserve">CLAS  C.S. CHAVINILLO </t>
  </si>
  <si>
    <t>CLAS  P.S. CHORAS</t>
  </si>
  <si>
    <t>CLAS  P.S. CHUPAN</t>
  </si>
  <si>
    <t>CLAS  P.S. RAHUA</t>
  </si>
  <si>
    <t>CLAS  P.S. OBAS</t>
  </si>
  <si>
    <t>ESTABLECIMIENTO  DE  SALUD</t>
  </si>
  <si>
    <t>CLAS  HUACAYBAMBA</t>
  </si>
  <si>
    <t>CLAS  CHUPAN</t>
  </si>
  <si>
    <t>CLAS  CHAVINILLO</t>
  </si>
  <si>
    <t>CLAS  HUACRACHUCO</t>
  </si>
  <si>
    <t>ESTABLECIMIENTOS  DE  SALUD</t>
  </si>
  <si>
    <t>PROVINCIA  DE  DOS  DE  MAYO</t>
  </si>
  <si>
    <t>CLAS  PACHAS</t>
  </si>
  <si>
    <t>CLAS  MARIAS</t>
  </si>
  <si>
    <t>CLAS  QUIVILLA</t>
  </si>
  <si>
    <t>CLAS  CHORAS</t>
  </si>
  <si>
    <t>CLAS  RAHUA</t>
  </si>
  <si>
    <t>CLAS  OBAS</t>
  </si>
  <si>
    <t>PROVINCIA  DE  HUAMALIES</t>
  </si>
  <si>
    <t>CLAS  JACAS  GRANDE</t>
  </si>
  <si>
    <t>CLAS  PUÑOS</t>
  </si>
  <si>
    <t>CLAS  SINGA</t>
  </si>
  <si>
    <t>CLAS  CHAVIN  DE  PARIARCA</t>
  </si>
  <si>
    <t>CLAS  TANTAMAYO</t>
  </si>
  <si>
    <t>PROVINCIA  DE  HUACAYBAMBA</t>
  </si>
  <si>
    <t>CLAS  QUICHIRRAGRA</t>
  </si>
  <si>
    <t>CLAS  PINRA</t>
  </si>
  <si>
    <t>CLAS  COCHABAMBA</t>
  </si>
  <si>
    <t>CLAS  CANCHABAMBA</t>
  </si>
  <si>
    <t>CLAS  SAN  PEDRO  DE  CHOLON</t>
  </si>
  <si>
    <t>CLAS  SAN  BUENA  VENTURA</t>
  </si>
  <si>
    <t>P.S.  NUEVAS  FLORES</t>
  </si>
  <si>
    <t>P.S. VILLA FLORES</t>
  </si>
  <si>
    <t>SUB  TOTAL  REEMBOLSOS  PSB</t>
  </si>
  <si>
    <t>SUB TOTAL  REEMBOLSOS  CLAS</t>
  </si>
  <si>
    <t>TOTAL  REEMBOLSOS  GENERAL</t>
  </si>
  <si>
    <t>P.S.  CASCANGA</t>
  </si>
  <si>
    <t>MOVIMIENTO DE MEDICAMENTOS</t>
  </si>
  <si>
    <t>Parcial</t>
  </si>
  <si>
    <t>Sub Total</t>
  </si>
  <si>
    <t>P.S. PISO / HUANCHAY</t>
  </si>
  <si>
    <t>Sub- Total</t>
  </si>
  <si>
    <t>P.S. TANTACOTO</t>
  </si>
  <si>
    <t>C.S. LA UNION</t>
  </si>
  <si>
    <t>C.S. LLATA</t>
  </si>
  <si>
    <t>P.S. UCRUMARCA</t>
  </si>
  <si>
    <t>Total CLAS</t>
  </si>
  <si>
    <t>2.5.2.1.1.99</t>
  </si>
  <si>
    <t>TOTAL MICRO-RED  PACHAS</t>
  </si>
  <si>
    <t>TOTAL MICRO- RED  HUACAYBAMBA</t>
  </si>
  <si>
    <t xml:space="preserve">TOTAL MICRO RED PUÑOS  </t>
  </si>
  <si>
    <t>TOTAL MICRO RED  HUACRACHUCO</t>
  </si>
  <si>
    <t>TOTAL MICRO RED YAROWILCA</t>
  </si>
  <si>
    <t>MOVIMIENTO   DE   DESEMBOLSO</t>
  </si>
  <si>
    <t>TOTAL    CLAS</t>
  </si>
  <si>
    <t xml:space="preserve"> REEMBOLSO  NETO     SIS     A     LAS      ACLAS + 10% Med.</t>
  </si>
  <si>
    <t xml:space="preserve">NO  TARIFADOS </t>
  </si>
  <si>
    <t>DONACIONES  Y TRANSFERENCIAS -  REEMBOLSOS SIS</t>
  </si>
  <si>
    <t>ARTICULADO   NUTRICIONAL</t>
  </si>
  <si>
    <t>REEMBOLSO   NETO      SIS   PSB     Y    REEMBOLSO  BRUTO                  CLAS</t>
  </si>
  <si>
    <t>SUB-               TOTAL                                      MONTO                    RIGIDO                    III</t>
  </si>
  <si>
    <t>TOTAL TRANSFE. SIS  I - II - III - IV</t>
  </si>
  <si>
    <t>IMPORTE     TOTAL     PPR   IV</t>
  </si>
  <si>
    <t>Finalid:    44933  No Tarifado</t>
  </si>
  <si>
    <t>ok</t>
  </si>
  <si>
    <t>MONTO  RIGIDO                      IV</t>
  </si>
  <si>
    <t>C.S.  LLATA</t>
  </si>
  <si>
    <t>P.S.  BELLAS  FLORES</t>
  </si>
  <si>
    <t>P.S. SHULLUYACU</t>
  </si>
  <si>
    <t>C.S.  CHAVINILLO</t>
  </si>
  <si>
    <t>C.S.  SINGA</t>
  </si>
  <si>
    <t>C.S.  PUÑOS</t>
  </si>
  <si>
    <t>P.S.  PAMPA  FLORIDA</t>
  </si>
  <si>
    <t xml:space="preserve">PAGO                    DE  MEDICAMENTOS  </t>
  </si>
  <si>
    <t>R.D .  Nº  575 - 09                                  DCTO      GASTOS ADM. 10%</t>
  </si>
  <si>
    <t>P.S.  TANTAMAYO</t>
  </si>
  <si>
    <t>TOTAL REEMBOLSO   NETO  SIS + N/T  + 10% Med.    ACLAS</t>
  </si>
  <si>
    <t>TRANSFERENCIA   SIS                           I +  II +  III + IV</t>
  </si>
  <si>
    <t>WILMER  CABRERA  HUAMAN</t>
  </si>
  <si>
    <t xml:space="preserve">(A + B )                                                                             TOTAL                    DEUDA  MEDICAMENTOS ACUMULADO                                      </t>
  </si>
  <si>
    <t xml:space="preserve">PAGO                      DE    MEDICINAS </t>
  </si>
  <si>
    <t>HAMBLER MARINO IGLESIAS GONZALES</t>
  </si>
  <si>
    <t>T O T A L    REEMBOLSOS   A C L A S</t>
  </si>
  <si>
    <t>NO  TARIFADOS  CLAS</t>
  </si>
  <si>
    <t>TOTAL  TRANSFERENCIAS</t>
  </si>
  <si>
    <t>P.S.  CHOCOBAMBA</t>
  </si>
  <si>
    <t>CLAS  P.S. SHUNQUI</t>
  </si>
  <si>
    <t>CLAS  P.S. SAN LUCAS - CHUQUIS</t>
  </si>
  <si>
    <t>CLAS  P.S. CHOCOBAMBA</t>
  </si>
  <si>
    <t>P.S. CHUQUIS</t>
  </si>
  <si>
    <t>C.S. HUACAYBAMBA</t>
  </si>
  <si>
    <t>P.S.  MARIAS</t>
  </si>
  <si>
    <t>CLAS  HUACAYABAMBA</t>
  </si>
  <si>
    <t>FRANK TRIFILO ESTRADA LEYVA</t>
  </si>
  <si>
    <t>ENF. N/TRANS</t>
  </si>
  <si>
    <t>EDITH GIANINA RODRIGUEZ QUIÑONEZ</t>
  </si>
  <si>
    <t>ORLANDO PANDURO RAMIREZ</t>
  </si>
  <si>
    <t>Pago de medicamentos descontado el 10% de las ACLAS</t>
  </si>
  <si>
    <t>CLAS  P.S. YANAS</t>
  </si>
  <si>
    <t>CLAS  P.S.  CHUQUIS</t>
  </si>
  <si>
    <t>CODIGO UE DNTP:</t>
  </si>
  <si>
    <t>DENOMINACIÓN:</t>
  </si>
  <si>
    <t>REGION HUANUCO - SALUD HUANUCO</t>
  </si>
  <si>
    <t>Código</t>
  </si>
  <si>
    <t>Denominación</t>
  </si>
  <si>
    <t>SALDO INICIAL</t>
  </si>
  <si>
    <t>AJUSTES</t>
  </si>
  <si>
    <t>TRANSFERENCIA</t>
  </si>
  <si>
    <t>SALDO FINAL 
POR REDONDEO</t>
  </si>
  <si>
    <t>REEMBOLSO</t>
  </si>
  <si>
    <t>DESCUENTO</t>
  </si>
  <si>
    <t>0000000839</t>
  </si>
  <si>
    <t>NIÑOS CON CRED COMPLETO SEGUN EDAD</t>
  </si>
  <si>
    <t>NIÑOS CON SUPLEMENTO DE HIERRO Y VITAMINA A</t>
  </si>
  <si>
    <t>ATENCION DE NIÑOS Y NIÑAS CON PARASITOSIS INTESTINAL</t>
  </si>
  <si>
    <t>GESTANTE CON SUPLEMENTO DE HIERRO Y ACIDO FOLICO</t>
  </si>
  <si>
    <t>ATENCION PRENATAL REENFOCADA</t>
  </si>
  <si>
    <t>ATENCION DE LA GESTANTE CON COMPLICACIONES</t>
  </si>
  <si>
    <t>ATENCION DEL PARTO NORMAL</t>
  </si>
  <si>
    <t>ATENCION DEL PARTO COMPLICADO QUIRURGICO</t>
  </si>
  <si>
    <t>ATENCION DEL PUERPERIO</t>
  </si>
  <si>
    <t>ATENCION DEL RECIEN NACIDO NORMAL</t>
  </si>
  <si>
    <t>ATENCION DEL RECIEN NACIDO CON COMPLICACIONES</t>
  </si>
  <si>
    <t>OTRAS ATENCIONES DE SALUD BASICAS</t>
  </si>
  <si>
    <t>0000000840</t>
  </si>
  <si>
    <t>POBLACION CON INFECCIONES DE TRANSMISION SEXUAL RECIBEN TRATAMIENTO SEGUN GUIA CLINICAS</t>
  </si>
  <si>
    <t>0000000845</t>
  </si>
  <si>
    <t>0000000846</t>
  </si>
  <si>
    <t>0000000847</t>
  </si>
  <si>
    <t>0000000848</t>
  </si>
  <si>
    <t>0000000849</t>
  </si>
  <si>
    <t>0000000850</t>
  </si>
  <si>
    <t>0000000851</t>
  </si>
  <si>
    <t>0000000852</t>
  </si>
  <si>
    <t>0000000854</t>
  </si>
  <si>
    <t>0000000855</t>
  </si>
  <si>
    <t>ATENCION DEL PARTO COMPLICADO NO QUIRURGICO</t>
  </si>
  <si>
    <t>0000000856</t>
  </si>
  <si>
    <t>0000000857</t>
  </si>
  <si>
    <t>0000000858</t>
  </si>
  <si>
    <t>0000000859</t>
  </si>
  <si>
    <t>0000000860</t>
  </si>
  <si>
    <t>0000000861</t>
  </si>
  <si>
    <t>0000000864</t>
  </si>
  <si>
    <t>0000000865</t>
  </si>
  <si>
    <t>0000000866</t>
  </si>
  <si>
    <t>0000000867</t>
  </si>
  <si>
    <t>0000000868</t>
  </si>
  <si>
    <t>0000000869</t>
  </si>
  <si>
    <t>0000000870</t>
  </si>
  <si>
    <t>0000000871</t>
  </si>
  <si>
    <t>0000000872</t>
  </si>
  <si>
    <t>0000000873</t>
  </si>
  <si>
    <t>0000000874</t>
  </si>
  <si>
    <t>0000000875</t>
  </si>
  <si>
    <t>0000000876</t>
  </si>
  <si>
    <t>0000000877</t>
  </si>
  <si>
    <t>0000000878</t>
  </si>
  <si>
    <t>0000000879</t>
  </si>
  <si>
    <t>0000000880</t>
  </si>
  <si>
    <t>0000000881</t>
  </si>
  <si>
    <t>0000000882</t>
  </si>
  <si>
    <t>0000000883</t>
  </si>
  <si>
    <t>0000000884</t>
  </si>
  <si>
    <t>0000000885</t>
  </si>
  <si>
    <t>0000000886</t>
  </si>
  <si>
    <t>0000000887</t>
  </si>
  <si>
    <t>0000000888</t>
  </si>
  <si>
    <t>0000000889</t>
  </si>
  <si>
    <t>0000000891</t>
  </si>
  <si>
    <t>0000000892</t>
  </si>
  <si>
    <t>0000000893</t>
  </si>
  <si>
    <t>0000000894</t>
  </si>
  <si>
    <t>0000000895</t>
  </si>
  <si>
    <t>0000000896</t>
  </si>
  <si>
    <t>0000000897</t>
  </si>
  <si>
    <t>0000000898</t>
  </si>
  <si>
    <t>0000000899</t>
  </si>
  <si>
    <t>0000000900</t>
  </si>
  <si>
    <t>0000000901</t>
  </si>
  <si>
    <t>0000000902</t>
  </si>
  <si>
    <t>0000000903</t>
  </si>
  <si>
    <t>0000000904</t>
  </si>
  <si>
    <t>0000000905</t>
  </si>
  <si>
    <t>0000000906</t>
  </si>
  <si>
    <t>0000006674</t>
  </si>
  <si>
    <t>0000006888</t>
  </si>
  <si>
    <t>0000007036</t>
  </si>
  <si>
    <t>0000007720</t>
  </si>
  <si>
    <t>Total UE</t>
  </si>
  <si>
    <t>DEVOLUCION  DEL 10%  DE  MEDICAMENTO   A   LAS   ACLAS                              10%  (RM  1753)</t>
  </si>
  <si>
    <t>JUAN EDMUNDO GONZALES CHAVEZ</t>
  </si>
  <si>
    <t>0000000890</t>
  </si>
  <si>
    <t>JAVIER LOLIN VELASQUEZ PABLO</t>
  </si>
  <si>
    <t>JUAN CARLOS ALCEDO BENANCIO</t>
  </si>
  <si>
    <t>MOISES ESTEBAN RIVERA</t>
  </si>
  <si>
    <t>OK</t>
  </si>
  <si>
    <t>ARTICULADO    MATERNO</t>
  </si>
  <si>
    <t>´'0008</t>
  </si>
  <si>
    <t>´'0009</t>
  </si>
  <si>
    <t>´'0013</t>
  </si>
  <si>
    <t>´'0014</t>
  </si>
  <si>
    <t>´'0019</t>
  </si>
  <si>
    <t>´'0018</t>
  </si>
  <si>
    <t>´'0015</t>
  </si>
  <si>
    <t>´'0016</t>
  </si>
  <si>
    <t>´'0021</t>
  </si>
  <si>
    <t>´'0026</t>
  </si>
  <si>
    <t>´'0027</t>
  </si>
  <si>
    <t>´'0029</t>
  </si>
  <si>
    <t>´'0030</t>
  </si>
  <si>
    <t>JESUS FELIPE AMANCIO MURILLO</t>
  </si>
  <si>
    <t>EDWARD ALANIA POVIS</t>
  </si>
  <si>
    <t>DIANA SILVIA LAZARTE AQUINO</t>
  </si>
  <si>
    <t>JENNY TELLO BRAVO</t>
  </si>
  <si>
    <t>D'JAMIRA VICENTE MORALES</t>
  </si>
  <si>
    <t>FEDERICA VILLAREAL ORBEGOSO</t>
  </si>
  <si>
    <t>SOLVEY GUTIERREZ MACHUCA</t>
  </si>
  <si>
    <t>JHON ACCILIO FERNANDEZ</t>
  </si>
  <si>
    <t>HUGO FELIX MALLQUI CAMPOS</t>
  </si>
  <si>
    <t>CHARO LOYOLA PEREZ</t>
  </si>
  <si>
    <t>JORGE FERNANDEZ YSLA</t>
  </si>
  <si>
    <t xml:space="preserve">TRANSFERENCIA   PRODUCCION  APROBADA  NOVIEMBRE  2011 </t>
  </si>
  <si>
    <t>PRODUCCION  APROBADA  DE  NOVIEMBRE - 2011</t>
  </si>
  <si>
    <t>COMPONENTE SUBSIDIADO - ESTADO DE APLICACIÓN DE LAS TRANSFERENCIAS POR ESTABLECIMIENTOS DE SALUD - ENERO 2012</t>
  </si>
  <si>
    <t>Nombre de Producto_Proyecto</t>
  </si>
  <si>
    <t>Código Actividad</t>
  </si>
  <si>
    <t>Nombre Actividad</t>
  </si>
  <si>
    <t>PRODUCCIÓN NOVIEMBRE 2011 (NETA)</t>
  </si>
  <si>
    <t>3000016</t>
  </si>
  <si>
    <t>TRATAMIENTO Y CONTROL DE PERSONAS CON HIPERTENSION ARTERIAL</t>
  </si>
  <si>
    <t>5000114</t>
  </si>
  <si>
    <t>BRINDAR TRATAMIENTO A PERSONAS CON DIANGNOSTICO DE HIPERTENSION ARTERIAL</t>
  </si>
  <si>
    <t>3033172</t>
  </si>
  <si>
    <t>5000037</t>
  </si>
  <si>
    <t>BRINDAR ATENCION PRENATAL REENFOCADA</t>
  </si>
  <si>
    <t>3033255</t>
  </si>
  <si>
    <t>5000018</t>
  </si>
  <si>
    <t>ATENCION A NIÑOS CON CRECIMIENTO Y DESARROLLO - CRED COMPLETO PARA SU EDAD</t>
  </si>
  <si>
    <t>3033256</t>
  </si>
  <si>
    <t>5000019</t>
  </si>
  <si>
    <t>ADMINISTRAR SUPLEMENTO DE HIERRO Y VITAMINA A</t>
  </si>
  <si>
    <t>3033294</t>
  </si>
  <si>
    <t>5000044</t>
  </si>
  <si>
    <t>BRINDAR ATENCION A LA GESTANTE CON COMPLICACIONES</t>
  </si>
  <si>
    <t>3033295</t>
  </si>
  <si>
    <t>5000045</t>
  </si>
  <si>
    <t>BRINDAR ATENCION DE PARTO NORMAL</t>
  </si>
  <si>
    <t>3033298</t>
  </si>
  <si>
    <t>5000048</t>
  </si>
  <si>
    <t>ATENDER EL PUERPERIO</t>
  </si>
  <si>
    <t>3033305</t>
  </si>
  <si>
    <t>5000053</t>
  </si>
  <si>
    <t>ATENDER AL RECIEN NACIDO NORMAL</t>
  </si>
  <si>
    <t>3033306</t>
  </si>
  <si>
    <t>5000054</t>
  </si>
  <si>
    <t>ATENDER AL RECIEN NACIDO CON COMPLICACIONES</t>
  </si>
  <si>
    <t>3033311</t>
  </si>
  <si>
    <t>ATENCION DE INFECCIONES RESPIRATORIAS AGUDAS</t>
  </si>
  <si>
    <t>5000027</t>
  </si>
  <si>
    <t>ATENDER A NIÑOS CON INFECCIONES RESPIRATORIAS AGUDAS</t>
  </si>
  <si>
    <t>3033312</t>
  </si>
  <si>
    <t>ATENCION DE ENFERMEDADES DIARREICAS AGUDAS</t>
  </si>
  <si>
    <t>5000028</t>
  </si>
  <si>
    <t>ATENDER A NIÑOS CON ENFERMEDADES DIARREICAS AGUDAS</t>
  </si>
  <si>
    <t>3033314</t>
  </si>
  <si>
    <t>ATENCION DE ENFERMEDADES DIARREICAS AGUDAS CON COMPLICACIONES</t>
  </si>
  <si>
    <t>5000030</t>
  </si>
  <si>
    <t>ATENDER A NIÑOS CON DIAGNOSTICO DE ENFERMEDAD DIARREICA AGUDA COMPLICADA</t>
  </si>
  <si>
    <t>3033317</t>
  </si>
  <si>
    <t>5000032</t>
  </si>
  <si>
    <t>ADMINISTRAR SUPLEMENTO DE HIERRO Y ACIDO FOLICO A GESTANTES</t>
  </si>
  <si>
    <t>3033414</t>
  </si>
  <si>
    <t>5000035</t>
  </si>
  <si>
    <t>ATENDER A NIÑOS Y NIÑAS CON DIAGNOSTICO DE PARASITOSIS INTESTINAL</t>
  </si>
  <si>
    <t>3043968</t>
  </si>
  <si>
    <t>5000078</t>
  </si>
  <si>
    <t>BRINDAR A POBLACION CON INFECCIONES DE TRANSMISION SEXUAL TRATAMIENTO SEGUN GUIA CLINICAS</t>
  </si>
  <si>
    <t>3043994</t>
  </si>
  <si>
    <t>TAMIZAJE Y TRATAMIENTO DE PACIENTES CON PROBLEMAS Y TRANSTORNOS DE SALUD MENTAL</t>
  </si>
  <si>
    <t>5000102</t>
  </si>
  <si>
    <t>EXAMENES DE TAMIZAJE Y TRATAMIENTO DE PACIENTES CON PROBLEMAS Y TRASTORNOS DE SALUD MENTAL</t>
  </si>
  <si>
    <t>3999999</t>
  </si>
  <si>
    <t>SIN PRODUCTO</t>
  </si>
  <si>
    <t>5001561</t>
  </si>
  <si>
    <t>ATENCION DE EMERGENCIAS Y URGENCIAS</t>
  </si>
  <si>
    <t>5001562</t>
  </si>
  <si>
    <t>ATENCION EN CONSULTAS EXTERNAS</t>
  </si>
  <si>
    <t>5001563</t>
  </si>
  <si>
    <t>ATENCION EN HOSPITALIZACION</t>
  </si>
  <si>
    <t>5002166</t>
  </si>
  <si>
    <t>5002197</t>
  </si>
  <si>
    <t>PRESTACIONES ADMINISTRATIVAS SUBSIDIADAS/NO TARIFADO</t>
  </si>
  <si>
    <t>C.S. PACHAS - CLAS</t>
  </si>
  <si>
    <t>3033296</t>
  </si>
  <si>
    <t>5000046</t>
  </si>
  <si>
    <t>BRINDAR ATENCION DEL PARTO COMPLICADO NO QUIRURGICO</t>
  </si>
  <si>
    <t>P.S. SHUNQUI</t>
  </si>
  <si>
    <t>P.S. YANAS</t>
  </si>
  <si>
    <t>C.S. QUIVILLA-CLAS</t>
  </si>
  <si>
    <t>C.S. MARIAS-CLAS</t>
  </si>
  <si>
    <t>C.S. CHAVINILLO-CLAS</t>
  </si>
  <si>
    <t>P.S. SHULLUYACO</t>
  </si>
  <si>
    <t>P.S. CHORAS-CLAS</t>
  </si>
  <si>
    <t>0000000862</t>
  </si>
  <si>
    <t>C.S. OBAS-CLAS</t>
  </si>
  <si>
    <t>0000000863</t>
  </si>
  <si>
    <t>P.S. CHUPAN-CLAS</t>
  </si>
  <si>
    <t>P.S. RAHUA-CLAS</t>
  </si>
  <si>
    <t>C.S. HUACRACHUCO-CLAS</t>
  </si>
  <si>
    <t>P.S. SAN BUENAVENTURA-CLAS</t>
  </si>
  <si>
    <t>P.S. PISO</t>
  </si>
  <si>
    <t>P.S. CHOCOBAMBA</t>
  </si>
  <si>
    <t>P.S. SAN PEDRO CHOLON-CLAS</t>
  </si>
  <si>
    <t>C.S. HUACAYBAMBA - CLAS</t>
  </si>
  <si>
    <t>3033313</t>
  </si>
  <si>
    <t>ATENCION DE INFECCIONES RESPIRATORIAS AGUDAS CON COMPLICACIONES</t>
  </si>
  <si>
    <t>5000029</t>
  </si>
  <si>
    <t>ATENDER A NIÑOS CON DIAGNOSTICO DE INFECCIONES RESPIRATORIAS AGUDAS CON COMPLICACIONES</t>
  </si>
  <si>
    <t>P.S. CANCHABAMBA-CLAS</t>
  </si>
  <si>
    <t>P.S. QUICHIRAGRA - CLAS</t>
  </si>
  <si>
    <t>P.S. SANTA ANA DE PIRUSHTO</t>
  </si>
  <si>
    <t>P.S. PINRA - CLAS</t>
  </si>
  <si>
    <t>P.S. VILLA FLORES DE RAJIN</t>
  </si>
  <si>
    <t>3033297</t>
  </si>
  <si>
    <t>5000047</t>
  </si>
  <si>
    <t>BRINDAR ATENCION DEL PARTO COMPLICADO QUIRURGICO</t>
  </si>
  <si>
    <t>C.S. PUÑOS - CLAS</t>
  </si>
  <si>
    <t>P.S. CHAVIN DE PARIARCA</t>
  </si>
  <si>
    <t>P.S. JACAS GRANDE-CLAS</t>
  </si>
  <si>
    <t>C.S. SINGA-CLAS</t>
  </si>
  <si>
    <t>P.S. TANTAMAYO-CLAS</t>
  </si>
  <si>
    <t>P.S. NUEVAS FLORES</t>
  </si>
  <si>
    <t>P.S. CASCANGA</t>
  </si>
  <si>
    <t>3033256 - 5000019 - 0035              Niños  con Suplemento de Hierro y Vitamina  A</t>
  </si>
  <si>
    <t>3033255 -             5000018  - 0010                Niños con Cred Completo Según Edada</t>
  </si>
  <si>
    <t>3022172  - 5000037 -     0210     Atencion Pre-natal  Reenfocada</t>
  </si>
  <si>
    <t>3033295 - 5000045  -     0260    Atencion del Parto Normal</t>
  </si>
  <si>
    <t>3033297 - 5000047      0310     Atencion del Parto Complicado Quirurgico</t>
  </si>
  <si>
    <t>3033305 - 5000053     0423    Atencion del Recien  Nacido Normal</t>
  </si>
  <si>
    <t>3033306 - 5000054           0448         Atencion del Recien  Nacido con Complicaciones</t>
  </si>
  <si>
    <t>3033311 - 5000027      0060  Atenciones IRA</t>
  </si>
  <si>
    <t>3033312 - 5000028       0085   Atenciones EDA</t>
  </si>
  <si>
    <t>3033313 - 5000029          0110     Atenciones    IRA con complicaciones</t>
  </si>
  <si>
    <t>3033314 - 5000030           0135     Atenciones EDA con complicaciones</t>
  </si>
  <si>
    <t>3033317 - 5000032        0160     Gestante con Suplemento de Hierro y Acido Folico</t>
  </si>
  <si>
    <t>3033414 - 5000035       0185     Atencion  Niños y  Niñas con Parasitosis Intestinal</t>
  </si>
  <si>
    <t>3999999  -  5001561            0711               Atencion  de  Emergencias  y  Urgencias</t>
  </si>
  <si>
    <t>3999999  -  5001562            0761               Atencion  en  Consultas  Externas</t>
  </si>
  <si>
    <t>3999999  -  5001563            0811               Atencion  en  Hospitalizacion</t>
  </si>
  <si>
    <t>3999999 - 5002166          0886               Otras Atenciones de Salud  Basica</t>
  </si>
  <si>
    <t xml:space="preserve"> 3999999 -           5002197           0929                               Prestaciones Administrativas   Subsidiadas  (No Tarifados)</t>
  </si>
  <si>
    <t>(A)                    SALDO   MEDICINAS     A   NOVIEMBRE 2011</t>
  </si>
  <si>
    <t>(B)                                                                  CONSUMO  MEDICINAS  DICIEMBRE  2011</t>
  </si>
  <si>
    <t>SALDO                         FINAL  MEDICINAS  A  DICIEMBRE   2011</t>
  </si>
  <si>
    <t>TOTAL  PAGO  POR CONSUMO DE MEDICAMENTOS</t>
  </si>
  <si>
    <t>3043968 -  5000078             0487               Poblacion con Infeccion de Transmision Sexual Reciben Tratamiento sgn Guias Clinicas</t>
  </si>
  <si>
    <t>3043994             5000102                         0612                  Tamizaje y tratamiento de PX con Problemas y Transtornos de Salud Mental</t>
  </si>
  <si>
    <t>3033296 -  5000046          0285      Atencion de parto complicado  No Quirurgico</t>
  </si>
  <si>
    <t>3000016 -  5000114             0574               Tratamiento y Control de personas con Hipertension Arterial</t>
  </si>
  <si>
    <t>PRODUCCION  APROBADA  DE  NOVIEMBRE  2011</t>
  </si>
  <si>
    <t>ADRIANO CAYCO FLORCITA</t>
  </si>
  <si>
    <t>KATHERINE YNGRID CABRERA JULCA</t>
  </si>
  <si>
    <t>DIOGENES CHARRE SOTO</t>
  </si>
  <si>
    <t>GABRIELA TARAZONA PALACIOS</t>
  </si>
  <si>
    <t>DIOGENES  CHARRE SOTO</t>
  </si>
  <si>
    <t>LEDICINA  EVARISTO  GOMEZ</t>
  </si>
  <si>
    <t>RAYDA MONTOYA MAYLLE</t>
  </si>
  <si>
    <t>RIMAS  CATALAN  FEVI</t>
  </si>
  <si>
    <t>EDGARD MILTON MANRIQUE ALVA</t>
  </si>
  <si>
    <t>SALINAS ATERO MAHILI</t>
  </si>
  <si>
    <t>ALIACITH SANTAMARIA MORALES</t>
  </si>
  <si>
    <t>SOLANO NERE LUCIANA BERNARDA</t>
  </si>
  <si>
    <t>HUARANGA ALVINO ROYER</t>
  </si>
  <si>
    <t>GUADALUPE MARIANO PABLO</t>
  </si>
  <si>
    <t>SANTIAGO  LORENZO  ROSA</t>
  </si>
  <si>
    <t>RIOS MORALES ANDRY HANYELO</t>
  </si>
  <si>
    <t>LILA VILLANUEVA CARRASCO</t>
  </si>
  <si>
    <t>POOL ARCE GONZALES</t>
  </si>
  <si>
    <t>LUIS  MARIO  MASGO BENANCIO</t>
  </si>
  <si>
    <t>SANTIAGO ESPINOZA SILVERIO</t>
  </si>
  <si>
    <t>TORRES RUMALDO JUANA</t>
  </si>
  <si>
    <t>EPIFANIO SERAFIN SANTACRUZ</t>
  </si>
  <si>
    <t>ROSAMEL RAMOS VARGAS</t>
  </si>
  <si>
    <t>P.S.  CAHUAC</t>
  </si>
  <si>
    <t>COTRINA SOTO NELLY</t>
  </si>
  <si>
    <t>MILAGRO CHILLCE OCADIO</t>
  </si>
  <si>
    <t>GAMARRA CAMPOS AGUSTINA</t>
  </si>
  <si>
    <t>TOLENTINO RAMOS AMRCELINA</t>
  </si>
  <si>
    <t>OSCAR BRAVO MARCELINA</t>
  </si>
  <si>
    <t>VILLANUEVA PANTOJA ROMARIO</t>
  </si>
  <si>
    <t>GARCIA VILLALOBOS  ANTEOGENES</t>
  </si>
  <si>
    <t>OSMAR HIDALGO CRUZ</t>
  </si>
  <si>
    <t>LARIANCO HILARIO RN</t>
  </si>
  <si>
    <t>ASECENCIONA MARCELLINI VIGILIO</t>
  </si>
  <si>
    <t>VEGA  CALIXTO  SONIA MAGDALENA</t>
  </si>
  <si>
    <t>CINTHIA ELIZABETH AGUILERA NAZARIO</t>
  </si>
  <si>
    <t>MATOS CESPEDES EDITH</t>
  </si>
  <si>
    <t>ANEXO  9.2</t>
  </si>
  <si>
    <t>ALIMENTOS</t>
  </si>
  <si>
    <t>JULIO FREDY AGUILAR GUERRERO</t>
  </si>
  <si>
    <t>VEGA VERNABE PABLO</t>
  </si>
  <si>
    <t>MELIZA MATTOS BENANCIO</t>
  </si>
  <si>
    <t>TERESSA TUCTO TARAZONA</t>
  </si>
  <si>
    <t>ALDO BELLO SEDANO</t>
  </si>
  <si>
    <t>CIPRIANO ISIDRO VILCA</t>
  </si>
  <si>
    <t>MARCELINA ROBLES TUCTO</t>
  </si>
  <si>
    <t>LIMBER VILCA ESPINOZA</t>
  </si>
  <si>
    <t>NOMBRE DEL PERSONAL QUE TRANSFIERE AL  PACIENTE</t>
  </si>
  <si>
    <t>EESS</t>
  </si>
  <si>
    <t>FAMILIAR QUE ACOMPAÑA</t>
  </si>
  <si>
    <t xml:space="preserve">PACIENTE  </t>
  </si>
  <si>
    <t>MARCELINA CABRERA  RAYMUNDO</t>
  </si>
  <si>
    <t>JORGE FERNANDEZ  YSLA</t>
  </si>
  <si>
    <t>WILIAM  VICENTE  HUAMAN</t>
  </si>
  <si>
    <t xml:space="preserve"> CHAVIN DE PARIARCA</t>
  </si>
  <si>
    <t>NELSON MARTICORENA VALENTIN</t>
  </si>
  <si>
    <t>CERVANTES TARAZONA FELIPE</t>
  </si>
  <si>
    <t>CAPCHA FABIAN  JUAN CARLOS</t>
  </si>
  <si>
    <t>LIZ NATHALY BARZOLA ROSALES</t>
  </si>
  <si>
    <t>EUSTAQUIO HUMBERTH CHAVEZ ROJAS</t>
  </si>
  <si>
    <t>TRUJILLO CERVANTES JUANITA</t>
  </si>
  <si>
    <t>CARLA NOEMI TAFUR SANCHEZ</t>
  </si>
  <si>
    <t>PINEDO JARAMILLO EDWAR</t>
  </si>
  <si>
    <t>WALDO PINEDO REINOSO</t>
  </si>
  <si>
    <t>SOIDA RUT BRAVO CESPEDES</t>
  </si>
  <si>
    <t>GAMARRA JARA MARTHA</t>
  </si>
  <si>
    <t>JAVIER SANTIAGO BENJAMIN</t>
  </si>
  <si>
    <t xml:space="preserve"> PRODUCCION  APROBADA    NOVIEMBRE  2011 </t>
  </si>
  <si>
    <t>SUB  TOTAL  ENF. N/TRANS            IV</t>
  </si>
  <si>
    <t>3033298 - 5000048   0335  Atencion de puerperio</t>
  </si>
  <si>
    <t>3033294 - 5000044    0235 Atencion Gestante c/complicaciones</t>
  </si>
  <si>
    <t xml:space="preserve">ACLAS -  CALENDARIO   FEBRERO - 2012  </t>
  </si>
  <si>
    <t>´'0119</t>
  </si>
  <si>
    <t>´'0121</t>
  </si>
  <si>
    <t>´'0120</t>
  </si>
  <si>
    <t>´'0094</t>
  </si>
  <si>
    <t>´'0114</t>
  </si>
  <si>
    <t>´'0104</t>
  </si>
  <si>
    <t>´'0117</t>
  </si>
  <si>
    <t>META                      0117</t>
  </si>
  <si>
    <t xml:space="preserve">                          META                       0118</t>
  </si>
  <si>
    <t>META                      0115</t>
  </si>
  <si>
    <t xml:space="preserve">                          META                         0118</t>
  </si>
  <si>
    <t>NO   TARIFADAS    META                                          0115</t>
  </si>
  <si>
    <r>
      <t xml:space="preserve">FINALIDAD                                    META                      </t>
    </r>
    <r>
      <rPr>
        <b/>
        <sz val="12"/>
        <rFont val="Arial"/>
        <family val="2"/>
      </rPr>
      <t xml:space="preserve">  0117</t>
    </r>
  </si>
  <si>
    <t>META  0116</t>
  </si>
  <si>
    <t>META      0116</t>
  </si>
  <si>
    <t xml:space="preserve">FTE.  FTO.  DONACIONES  Y  TRANSFERENCIAS  - SIS - CALENDARIO   FEBRERO  2012  </t>
  </si>
  <si>
    <t>TRANSFERENCIA   PRODUCCION  APROBADA  NOVIEMBRE  2011   TRANSFERIDO  CALENDARIO  ENERO 2012</t>
  </si>
  <si>
    <t>10%   ACLAS</t>
  </si>
  <si>
    <t xml:space="preserve"> CALENDARIO   FEBRERO  -  2012</t>
  </si>
  <si>
    <t>(A)                    SALDO   MEDICINAS  A  NOVIEMBRE  2011</t>
  </si>
  <si>
    <t>SALDO  DE  MEDICINAS  A DICIEMBRE       2011</t>
  </si>
  <si>
    <t>MARIELLA VASQUEZ SALAZAR</t>
  </si>
</sst>
</file>

<file path=xl/styles.xml><?xml version="1.0" encoding="utf-8"?>
<styleSheet xmlns="http://schemas.openxmlformats.org/spreadsheetml/2006/main">
  <numFmts count="54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_(* #,##0.00_);_(* \(#,##0.00\);_(* &quot;-&quot;_);_(@_)"/>
    <numFmt numFmtId="187" formatCode="#,##0\ _p_t_a;[Red]#,##0\ _p_t_a"/>
    <numFmt numFmtId="188" formatCode="#,##0.00;[Red]#,##0.00"/>
    <numFmt numFmtId="189" formatCode="0.0"/>
    <numFmt numFmtId="190" formatCode="#,##0.0;[Red]#,##0.0"/>
    <numFmt numFmtId="191" formatCode="#,##0.000;[Red]#,##0.000"/>
    <numFmt numFmtId="192" formatCode="#,##0.0000;[Red]#,##0.0000"/>
    <numFmt numFmtId="193" formatCode="#,##0.00000;[Red]#,##0.00000"/>
    <numFmt numFmtId="194" formatCode="#,##0.000000;[Red]#,##0.000000"/>
    <numFmt numFmtId="195" formatCode="#,##0.000000"/>
    <numFmt numFmtId="196" formatCode="0.000000"/>
    <numFmt numFmtId="197" formatCode="[$-F800]dddd\,\ mmmm\ dd\,\ yyyy"/>
    <numFmt numFmtId="198" formatCode="[$-C0A]dddd\,\ dd&quot; de &quot;mmmm&quot; de &quot;yyyy"/>
    <numFmt numFmtId="199" formatCode="0.000"/>
    <numFmt numFmtId="200" formatCode="#,##0.00\ _€;[Red]#,##0.00\ _€"/>
    <numFmt numFmtId="201" formatCode="[$-280A]dddd\,\ dd&quot; de &quot;mmmm&quot; de &quot;yyyy"/>
    <numFmt numFmtId="202" formatCode="#,##0.000"/>
    <numFmt numFmtId="203" formatCode="#,##0.00_ ;\-#,##0.00\ 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[$-280A]hh:mm:ss\ AM/PM"/>
    <numFmt numFmtId="209" formatCode="0.00;[Red]0.00"/>
  </numFmts>
  <fonts count="9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color indexed="8"/>
      <name val="Tahoma"/>
      <family val="2"/>
    </font>
    <font>
      <b/>
      <sz val="14"/>
      <name val="Arial"/>
      <family val="2"/>
    </font>
    <font>
      <b/>
      <i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5"/>
      <name val="Tahoma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10"/>
      <color indexed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4"/>
      <color indexed="10"/>
      <name val="Tahoma"/>
      <family val="2"/>
    </font>
    <font>
      <b/>
      <sz val="14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u val="single"/>
      <sz val="10"/>
      <name val="Tahoma"/>
      <family val="2"/>
    </font>
    <font>
      <b/>
      <u val="single"/>
      <sz val="10"/>
      <name val="Tahoma"/>
      <family val="2"/>
    </font>
    <font>
      <sz val="10"/>
      <color indexed="9"/>
      <name val="Arial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Tahoma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u val="single"/>
      <sz val="10"/>
      <color rgb="FFFF000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3" fillId="30" borderId="0" applyNumberFormat="0" applyBorder="0" applyAlignment="0" applyProtection="0"/>
    <xf numFmtId="187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5" fillId="21" borderId="5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71" fillId="0" borderId="8" applyNumberFormat="0" applyFill="0" applyAlignment="0" applyProtection="0"/>
    <xf numFmtId="0" fontId="81" fillId="0" borderId="9" applyNumberFormat="0" applyFill="0" applyAlignment="0" applyProtection="0"/>
  </cellStyleXfs>
  <cellXfs count="683">
    <xf numFmtId="0" fontId="0" fillId="0" borderId="0" xfId="0" applyAlignment="1">
      <alignment/>
    </xf>
    <xf numFmtId="0" fontId="1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88" fontId="0" fillId="0" borderId="0" xfId="0" applyNumberFormat="1" applyAlignment="1">
      <alignment/>
    </xf>
    <xf numFmtId="188" fontId="1" fillId="0" borderId="12" xfId="0" applyNumberFormat="1" applyFont="1" applyBorder="1" applyAlignment="1">
      <alignment/>
    </xf>
    <xf numFmtId="188" fontId="1" fillId="0" borderId="13" xfId="0" applyNumberFormat="1" applyFont="1" applyBorder="1" applyAlignment="1">
      <alignment/>
    </xf>
    <xf numFmtId="188" fontId="1" fillId="0" borderId="0" xfId="0" applyNumberFormat="1" applyFont="1" applyAlignment="1">
      <alignment/>
    </xf>
    <xf numFmtId="1" fontId="10" fillId="0" borderId="14" xfId="0" applyNumberFormat="1" applyFont="1" applyBorder="1" applyAlignment="1">
      <alignment horizontal="center"/>
    </xf>
    <xf numFmtId="188" fontId="1" fillId="0" borderId="15" xfId="0" applyNumberFormat="1" applyFont="1" applyBorder="1" applyAlignment="1">
      <alignment/>
    </xf>
    <xf numFmtId="188" fontId="0" fillId="0" borderId="16" xfId="0" applyNumberFormat="1" applyBorder="1" applyAlignment="1">
      <alignment/>
    </xf>
    <xf numFmtId="188" fontId="0" fillId="0" borderId="17" xfId="0" applyNumberFormat="1" applyBorder="1" applyAlignment="1">
      <alignment/>
    </xf>
    <xf numFmtId="188" fontId="0" fillId="0" borderId="18" xfId="0" applyNumberFormat="1" applyBorder="1" applyAlignment="1">
      <alignment/>
    </xf>
    <xf numFmtId="188" fontId="0" fillId="0" borderId="19" xfId="0" applyNumberFormat="1" applyBorder="1" applyAlignment="1">
      <alignment/>
    </xf>
    <xf numFmtId="188" fontId="1" fillId="0" borderId="20" xfId="0" applyNumberFormat="1" applyFont="1" applyBorder="1" applyAlignment="1">
      <alignment/>
    </xf>
    <xf numFmtId="188" fontId="12" fillId="0" borderId="0" xfId="0" applyNumberFormat="1" applyFont="1" applyAlignment="1">
      <alignment/>
    </xf>
    <xf numFmtId="1" fontId="9" fillId="33" borderId="12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88" fontId="0" fillId="34" borderId="0" xfId="0" applyNumberFormat="1" applyFill="1" applyAlignment="1">
      <alignment/>
    </xf>
    <xf numFmtId="188" fontId="0" fillId="0" borderId="21" xfId="0" applyNumberFormat="1" applyBorder="1" applyAlignment="1">
      <alignment/>
    </xf>
    <xf numFmtId="188" fontId="0" fillId="0" borderId="22" xfId="0" applyNumberFormat="1" applyBorder="1" applyAlignment="1">
      <alignment/>
    </xf>
    <xf numFmtId="188" fontId="0" fillId="0" borderId="23" xfId="0" applyNumberFormat="1" applyBorder="1" applyAlignment="1">
      <alignment/>
    </xf>
    <xf numFmtId="1" fontId="10" fillId="0" borderId="11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188" fontId="0" fillId="0" borderId="0" xfId="48" applyNumberFormat="1" applyFont="1" applyAlignment="1">
      <alignment/>
    </xf>
    <xf numFmtId="0" fontId="1" fillId="0" borderId="24" xfId="0" applyFont="1" applyBorder="1" applyAlignment="1">
      <alignment horizontal="center"/>
    </xf>
    <xf numFmtId="0" fontId="14" fillId="0" borderId="0" xfId="0" applyFont="1" applyAlignment="1">
      <alignment horizontal="center"/>
    </xf>
    <xf numFmtId="188" fontId="1" fillId="0" borderId="0" xfId="48" applyNumberFormat="1" applyFont="1" applyAlignment="1">
      <alignment/>
    </xf>
    <xf numFmtId="188" fontId="16" fillId="0" borderId="0" xfId="0" applyNumberFormat="1" applyFont="1" applyAlignment="1">
      <alignment/>
    </xf>
    <xf numFmtId="188" fontId="16" fillId="0" borderId="0" xfId="48" applyNumberFormat="1" applyFont="1" applyAlignment="1">
      <alignment/>
    </xf>
    <xf numFmtId="188" fontId="0" fillId="0" borderId="0" xfId="48" applyNumberFormat="1" applyFont="1" applyAlignment="1">
      <alignment/>
    </xf>
    <xf numFmtId="188" fontId="17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88" fontId="2" fillId="0" borderId="0" xfId="0" applyNumberFormat="1" applyFont="1" applyAlignment="1">
      <alignment/>
    </xf>
    <xf numFmtId="188" fontId="0" fillId="0" borderId="10" xfId="0" applyNumberFormat="1" applyBorder="1" applyAlignment="1">
      <alignment/>
    </xf>
    <xf numFmtId="188" fontId="19" fillId="34" borderId="0" xfId="48" applyNumberFormat="1" applyFont="1" applyFill="1" applyAlignment="1">
      <alignment/>
    </xf>
    <xf numFmtId="0" fontId="0" fillId="0" borderId="0" xfId="0" applyFont="1" applyAlignment="1">
      <alignment/>
    </xf>
    <xf numFmtId="188" fontId="0" fillId="0" borderId="25" xfId="0" applyNumberFormat="1" applyBorder="1" applyAlignment="1">
      <alignment/>
    </xf>
    <xf numFmtId="188" fontId="14" fillId="0" borderId="0" xfId="0" applyNumberFormat="1" applyFont="1" applyAlignment="1">
      <alignment horizontal="center"/>
    </xf>
    <xf numFmtId="188" fontId="0" fillId="0" borderId="11" xfId="0" applyNumberFormat="1" applyBorder="1" applyAlignment="1">
      <alignment/>
    </xf>
    <xf numFmtId="188" fontId="0" fillId="0" borderId="14" xfId="0" applyNumberFormat="1" applyBorder="1" applyAlignment="1">
      <alignment/>
    </xf>
    <xf numFmtId="188" fontId="0" fillId="0" borderId="21" xfId="0" applyNumberFormat="1" applyFill="1" applyBorder="1" applyAlignment="1">
      <alignment/>
    </xf>
    <xf numFmtId="188" fontId="0" fillId="0" borderId="17" xfId="0" applyNumberFormat="1" applyFill="1" applyBorder="1" applyAlignment="1">
      <alignment/>
    </xf>
    <xf numFmtId="188" fontId="1" fillId="0" borderId="12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88" fontId="0" fillId="0" borderId="23" xfId="0" applyNumberFormat="1" applyFill="1" applyBorder="1" applyAlignment="1">
      <alignment/>
    </xf>
    <xf numFmtId="188" fontId="0" fillId="0" borderId="10" xfId="0" applyNumberForma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188" fontId="0" fillId="0" borderId="16" xfId="0" applyNumberFormat="1" applyBorder="1" applyAlignment="1">
      <alignment horizontal="center"/>
    </xf>
    <xf numFmtId="188" fontId="23" fillId="0" borderId="16" xfId="0" applyNumberFormat="1" applyFont="1" applyBorder="1" applyAlignment="1">
      <alignment horizontal="center"/>
    </xf>
    <xf numFmtId="188" fontId="23" fillId="0" borderId="22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/>
    </xf>
    <xf numFmtId="188" fontId="9" fillId="0" borderId="10" xfId="48" applyNumberFormat="1" applyFont="1" applyBorder="1" applyAlignment="1">
      <alignment/>
    </xf>
    <xf numFmtId="188" fontId="9" fillId="0" borderId="27" xfId="48" applyNumberFormat="1" applyFont="1" applyBorder="1" applyAlignment="1">
      <alignment/>
    </xf>
    <xf numFmtId="188" fontId="9" fillId="0" borderId="11" xfId="48" applyNumberFormat="1" applyFont="1" applyBorder="1" applyAlignment="1">
      <alignment horizontal="center"/>
    </xf>
    <xf numFmtId="188" fontId="15" fillId="0" borderId="22" xfId="0" applyNumberFormat="1" applyFont="1" applyBorder="1" applyAlignment="1">
      <alignment/>
    </xf>
    <xf numFmtId="188" fontId="0" fillId="0" borderId="28" xfId="0" applyNumberFormat="1" applyBorder="1" applyAlignment="1">
      <alignment/>
    </xf>
    <xf numFmtId="188" fontId="0" fillId="0" borderId="28" xfId="0" applyNumberFormat="1" applyFill="1" applyBorder="1" applyAlignment="1">
      <alignment/>
    </xf>
    <xf numFmtId="188" fontId="0" fillId="0" borderId="29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188" fontId="1" fillId="35" borderId="0" xfId="0" applyNumberFormat="1" applyFont="1" applyFill="1" applyAlignment="1">
      <alignment/>
    </xf>
    <xf numFmtId="188" fontId="0" fillId="0" borderId="24" xfId="0" applyNumberFormat="1" applyBorder="1" applyAlignment="1">
      <alignment/>
    </xf>
    <xf numFmtId="188" fontId="0" fillId="0" borderId="29" xfId="0" applyNumberFormat="1" applyBorder="1" applyAlignment="1">
      <alignment/>
    </xf>
    <xf numFmtId="1" fontId="18" fillId="0" borderId="0" xfId="0" applyNumberFormat="1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/>
    </xf>
    <xf numFmtId="188" fontId="1" fillId="0" borderId="30" xfId="0" applyNumberFormat="1" applyFont="1" applyBorder="1" applyAlignment="1">
      <alignment/>
    </xf>
    <xf numFmtId="1" fontId="9" fillId="0" borderId="12" xfId="0" applyNumberFormat="1" applyFont="1" applyBorder="1" applyAlignment="1">
      <alignment/>
    </xf>
    <xf numFmtId="1" fontId="8" fillId="0" borderId="27" xfId="0" applyNumberFormat="1" applyFont="1" applyBorder="1" applyAlignment="1">
      <alignment/>
    </xf>
    <xf numFmtId="1" fontId="7" fillId="0" borderId="27" xfId="0" applyNumberFormat="1" applyFont="1" applyBorder="1" applyAlignment="1">
      <alignment/>
    </xf>
    <xf numFmtId="1" fontId="8" fillId="0" borderId="12" xfId="0" applyNumberFormat="1" applyFont="1" applyBorder="1" applyAlignment="1">
      <alignment horizontal="center"/>
    </xf>
    <xf numFmtId="188" fontId="2" fillId="0" borderId="0" xfId="0" applyNumberFormat="1" applyFont="1" applyAlignment="1">
      <alignment/>
    </xf>
    <xf numFmtId="0" fontId="1" fillId="0" borderId="0" xfId="0" applyFont="1" applyAlignment="1">
      <alignment/>
    </xf>
    <xf numFmtId="188" fontId="1" fillId="0" borderId="31" xfId="0" applyNumberFormat="1" applyFont="1" applyBorder="1" applyAlignment="1">
      <alignment/>
    </xf>
    <xf numFmtId="188" fontId="0" fillId="0" borderId="32" xfId="0" applyNumberFormat="1" applyBorder="1" applyAlignment="1">
      <alignment/>
    </xf>
    <xf numFmtId="188" fontId="1" fillId="0" borderId="10" xfId="0" applyNumberFormat="1" applyFont="1" applyBorder="1" applyAlignment="1">
      <alignment/>
    </xf>
    <xf numFmtId="188" fontId="1" fillId="0" borderId="17" xfId="0" applyNumberFormat="1" applyFont="1" applyBorder="1" applyAlignment="1">
      <alignment/>
    </xf>
    <xf numFmtId="0" fontId="25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1" fontId="9" fillId="0" borderId="11" xfId="0" applyNumberFormat="1" applyFont="1" applyBorder="1" applyAlignment="1">
      <alignment/>
    </xf>
    <xf numFmtId="188" fontId="9" fillId="0" borderId="11" xfId="48" applyNumberFormat="1" applyFont="1" applyBorder="1" applyAlignment="1">
      <alignment/>
    </xf>
    <xf numFmtId="1" fontId="8" fillId="0" borderId="2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33" xfId="0" applyFont="1" applyBorder="1" applyAlignment="1">
      <alignment horizontal="center"/>
    </xf>
    <xf numFmtId="188" fontId="1" fillId="0" borderId="31" xfId="48" applyNumberFormat="1" applyFont="1" applyBorder="1" applyAlignment="1">
      <alignment horizontal="center"/>
    </xf>
    <xf numFmtId="188" fontId="1" fillId="0" borderId="34" xfId="0" applyNumberFormat="1" applyFont="1" applyBorder="1" applyAlignment="1">
      <alignment/>
    </xf>
    <xf numFmtId="188" fontId="1" fillId="0" borderId="13" xfId="48" applyNumberFormat="1" applyFont="1" applyBorder="1" applyAlignment="1">
      <alignment horizontal="center"/>
    </xf>
    <xf numFmtId="188" fontId="11" fillId="0" borderId="0" xfId="0" applyNumberFormat="1" applyFont="1" applyAlignment="1">
      <alignment/>
    </xf>
    <xf numFmtId="0" fontId="1" fillId="0" borderId="17" xfId="0" applyFont="1" applyBorder="1" applyAlignment="1">
      <alignment/>
    </xf>
    <xf numFmtId="0" fontId="15" fillId="0" borderId="16" xfId="0" applyFont="1" applyBorder="1" applyAlignment="1">
      <alignment/>
    </xf>
    <xf numFmtId="188" fontId="1" fillId="0" borderId="23" xfId="0" applyNumberFormat="1" applyFont="1" applyBorder="1" applyAlignment="1">
      <alignment/>
    </xf>
    <xf numFmtId="188" fontId="1" fillId="0" borderId="23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15" fillId="0" borderId="21" xfId="0" applyFont="1" applyBorder="1" applyAlignment="1">
      <alignment/>
    </xf>
    <xf numFmtId="188" fontId="15" fillId="0" borderId="25" xfId="0" applyNumberFormat="1" applyFont="1" applyBorder="1" applyAlignment="1">
      <alignment/>
    </xf>
    <xf numFmtId="188" fontId="1" fillId="0" borderId="15" xfId="0" applyNumberFormat="1" applyFont="1" applyBorder="1" applyAlignment="1">
      <alignment/>
    </xf>
    <xf numFmtId="188" fontId="1" fillId="0" borderId="17" xfId="0" applyNumberFormat="1" applyFont="1" applyFill="1" applyBorder="1" applyAlignment="1">
      <alignment/>
    </xf>
    <xf numFmtId="188" fontId="1" fillId="0" borderId="12" xfId="0" applyNumberFormat="1" applyFont="1" applyBorder="1" applyAlignment="1">
      <alignment/>
    </xf>
    <xf numFmtId="188" fontId="26" fillId="0" borderId="0" xfId="0" applyNumberFormat="1" applyFont="1" applyAlignment="1">
      <alignment/>
    </xf>
    <xf numFmtId="188" fontId="0" fillId="0" borderId="17" xfId="0" applyNumberFormat="1" applyFont="1" applyBorder="1" applyAlignment="1">
      <alignment/>
    </xf>
    <xf numFmtId="188" fontId="15" fillId="0" borderId="16" xfId="0" applyNumberFormat="1" applyFont="1" applyFill="1" applyBorder="1" applyAlignment="1">
      <alignment/>
    </xf>
    <xf numFmtId="188" fontId="15" fillId="0" borderId="25" xfId="0" applyNumberFormat="1" applyFont="1" applyFill="1" applyBorder="1" applyAlignment="1">
      <alignment/>
    </xf>
    <xf numFmtId="188" fontId="1" fillId="0" borderId="15" xfId="0" applyNumberFormat="1" applyFont="1" applyFill="1" applyBorder="1" applyAlignment="1">
      <alignment/>
    </xf>
    <xf numFmtId="188" fontId="1" fillId="0" borderId="15" xfId="0" applyNumberFormat="1" applyFont="1" applyFill="1" applyBorder="1" applyAlignment="1">
      <alignment/>
    </xf>
    <xf numFmtId="188" fontId="11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0" fontId="1" fillId="0" borderId="20" xfId="0" applyFont="1" applyBorder="1" applyAlignment="1">
      <alignment horizontal="center"/>
    </xf>
    <xf numFmtId="188" fontId="0" fillId="0" borderId="23" xfId="0" applyNumberFormat="1" applyFont="1" applyBorder="1" applyAlignment="1">
      <alignment/>
    </xf>
    <xf numFmtId="188" fontId="1" fillId="0" borderId="12" xfId="0" applyNumberFormat="1" applyFont="1" applyFill="1" applyBorder="1" applyAlignment="1">
      <alignment/>
    </xf>
    <xf numFmtId="0" fontId="1" fillId="0" borderId="20" xfId="0" applyFont="1" applyBorder="1" applyAlignment="1">
      <alignment/>
    </xf>
    <xf numFmtId="188" fontId="1" fillId="0" borderId="24" xfId="0" applyNumberFormat="1" applyFont="1" applyFill="1" applyBorder="1" applyAlignment="1">
      <alignment horizontal="center" vertical="justify" wrapText="1"/>
    </xf>
    <xf numFmtId="188" fontId="15" fillId="0" borderId="22" xfId="0" applyNumberFormat="1" applyFont="1" applyFill="1" applyBorder="1" applyAlignment="1">
      <alignment/>
    </xf>
    <xf numFmtId="188" fontId="1" fillId="0" borderId="0" xfId="0" applyNumberFormat="1" applyFont="1" applyFill="1" applyAlignment="1">
      <alignment/>
    </xf>
    <xf numFmtId="188" fontId="1" fillId="0" borderId="35" xfId="0" applyNumberFormat="1" applyFont="1" applyBorder="1" applyAlignment="1">
      <alignment/>
    </xf>
    <xf numFmtId="188" fontId="1" fillId="0" borderId="36" xfId="0" applyNumberFormat="1" applyFont="1" applyBorder="1" applyAlignment="1">
      <alignment/>
    </xf>
    <xf numFmtId="188" fontId="15" fillId="0" borderId="21" xfId="0" applyNumberFormat="1" applyFont="1" applyFill="1" applyBorder="1" applyAlignment="1">
      <alignment/>
    </xf>
    <xf numFmtId="0" fontId="14" fillId="0" borderId="0" xfId="0" applyFont="1" applyAlignment="1">
      <alignment/>
    </xf>
    <xf numFmtId="17" fontId="14" fillId="0" borderId="0" xfId="0" applyNumberFormat="1" applyFont="1" applyBorder="1" applyAlignment="1">
      <alignment/>
    </xf>
    <xf numFmtId="17" fontId="14" fillId="0" borderId="0" xfId="0" applyNumberFormat="1" applyFont="1" applyBorder="1" applyAlignment="1">
      <alignment horizontal="center"/>
    </xf>
    <xf numFmtId="188" fontId="1" fillId="36" borderId="12" xfId="0" applyNumberFormat="1" applyFont="1" applyFill="1" applyBorder="1" applyAlignment="1">
      <alignment/>
    </xf>
    <xf numFmtId="188" fontId="1" fillId="0" borderId="13" xfId="0" applyNumberFormat="1" applyFont="1" applyFill="1" applyBorder="1" applyAlignment="1">
      <alignment/>
    </xf>
    <xf numFmtId="188" fontId="15" fillId="36" borderId="22" xfId="0" applyNumberFormat="1" applyFont="1" applyFill="1" applyBorder="1" applyAlignment="1">
      <alignment/>
    </xf>
    <xf numFmtId="188" fontId="1" fillId="36" borderId="23" xfId="0" applyNumberFormat="1" applyFont="1" applyFill="1" applyBorder="1" applyAlignment="1">
      <alignment/>
    </xf>
    <xf numFmtId="188" fontId="15" fillId="36" borderId="25" xfId="0" applyNumberFormat="1" applyFont="1" applyFill="1" applyBorder="1" applyAlignment="1">
      <alignment/>
    </xf>
    <xf numFmtId="188" fontId="1" fillId="36" borderId="15" xfId="0" applyNumberFormat="1" applyFont="1" applyFill="1" applyBorder="1" applyAlignment="1">
      <alignment/>
    </xf>
    <xf numFmtId="188" fontId="1" fillId="36" borderId="15" xfId="0" applyNumberFormat="1" applyFont="1" applyFill="1" applyBorder="1" applyAlignment="1">
      <alignment/>
    </xf>
    <xf numFmtId="17" fontId="14" fillId="0" borderId="0" xfId="0" applyNumberFormat="1" applyFont="1" applyFill="1" applyBorder="1" applyAlignment="1">
      <alignment horizontal="center"/>
    </xf>
    <xf numFmtId="188" fontId="1" fillId="36" borderId="17" xfId="0" applyNumberFormat="1" applyFont="1" applyFill="1" applyBorder="1" applyAlignment="1">
      <alignment/>
    </xf>
    <xf numFmtId="188" fontId="15" fillId="36" borderId="21" xfId="0" applyNumberFormat="1" applyFont="1" applyFill="1" applyBorder="1" applyAlignment="1">
      <alignment/>
    </xf>
    <xf numFmtId="188" fontId="0" fillId="36" borderId="17" xfId="0" applyNumberFormat="1" applyFont="1" applyFill="1" applyBorder="1" applyAlignment="1">
      <alignment/>
    </xf>
    <xf numFmtId="188" fontId="1" fillId="36" borderId="12" xfId="0" applyNumberFormat="1" applyFont="1" applyFill="1" applyBorder="1" applyAlignment="1">
      <alignment/>
    </xf>
    <xf numFmtId="188" fontId="1" fillId="36" borderId="13" xfId="0" applyNumberFormat="1" applyFont="1" applyFill="1" applyBorder="1" applyAlignment="1">
      <alignment/>
    </xf>
    <xf numFmtId="188" fontId="0" fillId="0" borderId="17" xfId="0" applyNumberFormat="1" applyFont="1" applyBorder="1" applyAlignment="1">
      <alignment/>
    </xf>
    <xf numFmtId="188" fontId="0" fillId="0" borderId="26" xfId="0" applyNumberFormat="1" applyBorder="1" applyAlignment="1">
      <alignment/>
    </xf>
    <xf numFmtId="188" fontId="1" fillId="0" borderId="37" xfId="0" applyNumberFormat="1" applyFont="1" applyFill="1" applyBorder="1" applyAlignment="1">
      <alignment/>
    </xf>
    <xf numFmtId="0" fontId="0" fillId="0" borderId="0" xfId="0" applyBorder="1" applyAlignment="1">
      <alignment/>
    </xf>
    <xf numFmtId="188" fontId="18" fillId="0" borderId="0" xfId="0" applyNumberFormat="1" applyFont="1" applyBorder="1" applyAlignment="1">
      <alignment horizontal="center" vertical="center" wrapText="1"/>
    </xf>
    <xf numFmtId="188" fontId="1" fillId="37" borderId="12" xfId="0" applyNumberFormat="1" applyFont="1" applyFill="1" applyBorder="1" applyAlignment="1">
      <alignment horizontal="center" wrapText="1"/>
    </xf>
    <xf numFmtId="188" fontId="1" fillId="37" borderId="20" xfId="0" applyNumberFormat="1" applyFont="1" applyFill="1" applyBorder="1" applyAlignment="1">
      <alignment horizontal="center" wrapText="1"/>
    </xf>
    <xf numFmtId="188" fontId="0" fillId="0" borderId="10" xfId="0" applyNumberFormat="1" applyFont="1" applyBorder="1" applyAlignment="1">
      <alignment/>
    </xf>
    <xf numFmtId="188" fontId="0" fillId="0" borderId="38" xfId="0" applyNumberFormat="1" applyBorder="1" applyAlignment="1">
      <alignment/>
    </xf>
    <xf numFmtId="188" fontId="0" fillId="0" borderId="11" xfId="0" applyNumberFormat="1" applyFont="1" applyBorder="1" applyAlignment="1">
      <alignment/>
    </xf>
    <xf numFmtId="188" fontId="0" fillId="0" borderId="27" xfId="0" applyNumberFormat="1" applyBorder="1" applyAlignment="1">
      <alignment/>
    </xf>
    <xf numFmtId="188" fontId="0" fillId="0" borderId="26" xfId="0" applyNumberFormat="1" applyFont="1" applyBorder="1" applyAlignment="1">
      <alignment/>
    </xf>
    <xf numFmtId="188" fontId="0" fillId="0" borderId="38" xfId="0" applyNumberFormat="1" applyFont="1" applyBorder="1" applyAlignment="1">
      <alignment/>
    </xf>
    <xf numFmtId="188" fontId="24" fillId="0" borderId="0" xfId="0" applyNumberFormat="1" applyFont="1" applyBorder="1" applyAlignment="1">
      <alignment wrapText="1"/>
    </xf>
    <xf numFmtId="188" fontId="1" fillId="37" borderId="15" xfId="0" applyNumberFormat="1" applyFont="1" applyFill="1" applyBorder="1" applyAlignment="1">
      <alignment horizontal="center" wrapText="1"/>
    </xf>
    <xf numFmtId="188" fontId="0" fillId="0" borderId="39" xfId="0" applyNumberFormat="1" applyFont="1" applyBorder="1" applyAlignment="1">
      <alignment/>
    </xf>
    <xf numFmtId="188" fontId="0" fillId="0" borderId="40" xfId="0" applyNumberFormat="1" applyBorder="1" applyAlignment="1">
      <alignment/>
    </xf>
    <xf numFmtId="188" fontId="0" fillId="0" borderId="21" xfId="0" applyNumberFormat="1" applyFont="1" applyBorder="1" applyAlignment="1">
      <alignment/>
    </xf>
    <xf numFmtId="188" fontId="0" fillId="0" borderId="41" xfId="0" applyNumberFormat="1" applyBorder="1" applyAlignment="1">
      <alignment/>
    </xf>
    <xf numFmtId="188" fontId="0" fillId="0" borderId="42" xfId="0" applyNumberFormat="1" applyBorder="1" applyAlignment="1">
      <alignment/>
    </xf>
    <xf numFmtId="188" fontId="24" fillId="0" borderId="16" xfId="48" applyNumberFormat="1" applyFont="1" applyBorder="1" applyAlignment="1">
      <alignment/>
    </xf>
    <xf numFmtId="188" fontId="1" fillId="0" borderId="0" xfId="48" applyNumberFormat="1" applyFont="1" applyBorder="1" applyAlignment="1">
      <alignment horizontal="center"/>
    </xf>
    <xf numFmtId="188" fontId="1" fillId="0" borderId="0" xfId="0" applyNumberFormat="1" applyFont="1" applyBorder="1" applyAlignment="1">
      <alignment/>
    </xf>
    <xf numFmtId="188" fontId="0" fillId="0" borderId="25" xfId="0" applyNumberFormat="1" applyFont="1" applyBorder="1" applyAlignment="1">
      <alignment/>
    </xf>
    <xf numFmtId="188" fontId="0" fillId="0" borderId="16" xfId="0" applyNumberFormat="1" applyFont="1" applyBorder="1" applyAlignment="1">
      <alignment/>
    </xf>
    <xf numFmtId="188" fontId="0" fillId="0" borderId="27" xfId="0" applyNumberFormat="1" applyFont="1" applyBorder="1" applyAlignment="1">
      <alignment/>
    </xf>
    <xf numFmtId="188" fontId="0" fillId="0" borderId="37" xfId="0" applyNumberFormat="1" applyFont="1" applyBorder="1" applyAlignment="1">
      <alignment/>
    </xf>
    <xf numFmtId="188" fontId="0" fillId="0" borderId="19" xfId="0" applyNumberFormat="1" applyFont="1" applyBorder="1" applyAlignment="1">
      <alignment/>
    </xf>
    <xf numFmtId="188" fontId="5" fillId="36" borderId="24" xfId="0" applyNumberFormat="1" applyFont="1" applyFill="1" applyBorder="1" applyAlignment="1">
      <alignment horizontal="center" vertical="center" wrapText="1"/>
    </xf>
    <xf numFmtId="188" fontId="0" fillId="0" borderId="40" xfId="0" applyNumberFormat="1" applyFont="1" applyBorder="1" applyAlignment="1">
      <alignment/>
    </xf>
    <xf numFmtId="188" fontId="0" fillId="0" borderId="32" xfId="0" applyNumberFormat="1" applyFont="1" applyBorder="1" applyAlignment="1">
      <alignment/>
    </xf>
    <xf numFmtId="188" fontId="0" fillId="0" borderId="17" xfId="48" applyNumberFormat="1" applyFont="1" applyBorder="1" applyAlignment="1">
      <alignment/>
    </xf>
    <xf numFmtId="188" fontId="0" fillId="0" borderId="43" xfId="0" applyNumberFormat="1" applyFont="1" applyBorder="1" applyAlignment="1">
      <alignment/>
    </xf>
    <xf numFmtId="188" fontId="0" fillId="0" borderId="44" xfId="0" applyNumberFormat="1" applyFont="1" applyBorder="1" applyAlignment="1">
      <alignment/>
    </xf>
    <xf numFmtId="188" fontId="0" fillId="0" borderId="39" xfId="48" applyNumberFormat="1" applyFont="1" applyBorder="1" applyAlignment="1">
      <alignment/>
    </xf>
    <xf numFmtId="188" fontId="1" fillId="0" borderId="11" xfId="0" applyNumberFormat="1" applyFont="1" applyBorder="1" applyAlignment="1">
      <alignment/>
    </xf>
    <xf numFmtId="188" fontId="27" fillId="0" borderId="17" xfId="0" applyNumberFormat="1" applyFont="1" applyBorder="1" applyAlignment="1">
      <alignment/>
    </xf>
    <xf numFmtId="188" fontId="28" fillId="0" borderId="12" xfId="0" applyNumberFormat="1" applyFont="1" applyBorder="1" applyAlignment="1">
      <alignment/>
    </xf>
    <xf numFmtId="188" fontId="27" fillId="0" borderId="21" xfId="0" applyNumberFormat="1" applyFont="1" applyBorder="1" applyAlignment="1">
      <alignment/>
    </xf>
    <xf numFmtId="188" fontId="27" fillId="0" borderId="16" xfId="0" applyNumberFormat="1" applyFont="1" applyBorder="1" applyAlignment="1">
      <alignment/>
    </xf>
    <xf numFmtId="188" fontId="27" fillId="0" borderId="11" xfId="0" applyNumberFormat="1" applyFont="1" applyBorder="1" applyAlignment="1">
      <alignment/>
    </xf>
    <xf numFmtId="188" fontId="1" fillId="0" borderId="15" xfId="0" applyNumberFormat="1" applyFont="1" applyBorder="1" applyAlignment="1">
      <alignment/>
    </xf>
    <xf numFmtId="188" fontId="1" fillId="0" borderId="12" xfId="0" applyNumberFormat="1" applyFont="1" applyBorder="1" applyAlignment="1">
      <alignment/>
    </xf>
    <xf numFmtId="188" fontId="1" fillId="0" borderId="21" xfId="0" applyNumberFormat="1" applyFont="1" applyFill="1" applyBorder="1" applyAlignment="1">
      <alignment/>
    </xf>
    <xf numFmtId="188" fontId="0" fillId="0" borderId="21" xfId="0" applyNumberFormat="1" applyFont="1" applyFill="1" applyBorder="1" applyAlignment="1">
      <alignment/>
    </xf>
    <xf numFmtId="188" fontId="9" fillId="0" borderId="10" xfId="0" applyNumberFormat="1" applyFont="1" applyBorder="1" applyAlignment="1">
      <alignment/>
    </xf>
    <xf numFmtId="188" fontId="9" fillId="0" borderId="17" xfId="0" applyNumberFormat="1" applyFont="1" applyBorder="1" applyAlignment="1">
      <alignment/>
    </xf>
    <xf numFmtId="188" fontId="9" fillId="0" borderId="45" xfId="0" applyNumberFormat="1" applyFont="1" applyBorder="1" applyAlignment="1">
      <alignment/>
    </xf>
    <xf numFmtId="188" fontId="9" fillId="0" borderId="27" xfId="0" applyNumberFormat="1" applyFont="1" applyBorder="1" applyAlignment="1">
      <alignment/>
    </xf>
    <xf numFmtId="0" fontId="1" fillId="0" borderId="46" xfId="0" applyFont="1" applyBorder="1" applyAlignment="1">
      <alignment/>
    </xf>
    <xf numFmtId="188" fontId="1" fillId="0" borderId="34" xfId="0" applyNumberFormat="1" applyFont="1" applyFill="1" applyBorder="1" applyAlignment="1">
      <alignment/>
    </xf>
    <xf numFmtId="1" fontId="7" fillId="0" borderId="38" xfId="0" applyNumberFormat="1" applyFont="1" applyBorder="1" applyAlignment="1">
      <alignment/>
    </xf>
    <xf numFmtId="188" fontId="9" fillId="0" borderId="38" xfId="48" applyNumberFormat="1" applyFont="1" applyBorder="1" applyAlignment="1">
      <alignment/>
    </xf>
    <xf numFmtId="188" fontId="0" fillId="0" borderId="44" xfId="0" applyNumberFormat="1" applyBorder="1" applyAlignment="1">
      <alignment/>
    </xf>
    <xf numFmtId="188" fontId="1" fillId="36" borderId="21" xfId="0" applyNumberFormat="1" applyFont="1" applyFill="1" applyBorder="1" applyAlignment="1">
      <alignment/>
    </xf>
    <xf numFmtId="0" fontId="15" fillId="36" borderId="21" xfId="0" applyFont="1" applyFill="1" applyBorder="1" applyAlignment="1">
      <alignment/>
    </xf>
    <xf numFmtId="188" fontId="0" fillId="36" borderId="21" xfId="0" applyNumberFormat="1" applyFont="1" applyFill="1" applyBorder="1" applyAlignment="1">
      <alignment/>
    </xf>
    <xf numFmtId="0" fontId="1" fillId="38" borderId="0" xfId="0" applyFont="1" applyFill="1" applyAlignment="1">
      <alignment horizontal="center"/>
    </xf>
    <xf numFmtId="1" fontId="9" fillId="38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/>
    </xf>
    <xf numFmtId="188" fontId="1" fillId="0" borderId="0" xfId="48" applyNumberFormat="1" applyFont="1" applyFill="1" applyAlignment="1">
      <alignment/>
    </xf>
    <xf numFmtId="0" fontId="1" fillId="0" borderId="0" xfId="0" applyFont="1" applyAlignment="1">
      <alignment vertical="center"/>
    </xf>
    <xf numFmtId="188" fontId="0" fillId="0" borderId="37" xfId="0" applyNumberFormat="1" applyBorder="1" applyAlignment="1">
      <alignment/>
    </xf>
    <xf numFmtId="0" fontId="1" fillId="0" borderId="0" xfId="0" applyFont="1" applyFill="1" applyBorder="1" applyAlignment="1">
      <alignment/>
    </xf>
    <xf numFmtId="188" fontId="0" fillId="0" borderId="0" xfId="0" applyNumberFormat="1" applyFont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88" fontId="0" fillId="0" borderId="0" xfId="48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0" fontId="1" fillId="39" borderId="40" xfId="0" applyFont="1" applyFill="1" applyBorder="1" applyAlignment="1">
      <alignment/>
    </xf>
    <xf numFmtId="2" fontId="1" fillId="39" borderId="40" xfId="0" applyNumberFormat="1" applyFont="1" applyFill="1" applyBorder="1" applyAlignment="1">
      <alignment/>
    </xf>
    <xf numFmtId="188" fontId="0" fillId="39" borderId="40" xfId="48" applyNumberFormat="1" applyFont="1" applyFill="1" applyBorder="1" applyAlignment="1">
      <alignment/>
    </xf>
    <xf numFmtId="188" fontId="1" fillId="39" borderId="50" xfId="0" applyNumberFormat="1" applyFont="1" applyFill="1" applyBorder="1" applyAlignment="1">
      <alignment/>
    </xf>
    <xf numFmtId="0" fontId="30" fillId="35" borderId="43" xfId="0" applyFont="1" applyFill="1" applyBorder="1" applyAlignment="1">
      <alignment horizontal="center"/>
    </xf>
    <xf numFmtId="2" fontId="31" fillId="35" borderId="43" xfId="0" applyNumberFormat="1" applyFont="1" applyFill="1" applyBorder="1" applyAlignment="1">
      <alignment/>
    </xf>
    <xf numFmtId="188" fontId="30" fillId="35" borderId="43" xfId="48" applyNumberFormat="1" applyFont="1" applyFill="1" applyBorder="1" applyAlignment="1">
      <alignment/>
    </xf>
    <xf numFmtId="188" fontId="0" fillId="0" borderId="10" xfId="0" applyNumberFormat="1" applyFont="1" applyBorder="1" applyAlignment="1">
      <alignment/>
    </xf>
    <xf numFmtId="188" fontId="0" fillId="0" borderId="32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0" fontId="5" fillId="0" borderId="0" xfId="0" applyFont="1" applyAlignment="1">
      <alignment vertical="center"/>
    </xf>
    <xf numFmtId="188" fontId="0" fillId="0" borderId="11" xfId="0" applyNumberFormat="1" applyFont="1" applyBorder="1" applyAlignment="1">
      <alignment/>
    </xf>
    <xf numFmtId="188" fontId="0" fillId="0" borderId="21" xfId="0" applyNumberFormat="1" applyFont="1" applyBorder="1" applyAlignment="1">
      <alignment/>
    </xf>
    <xf numFmtId="188" fontId="0" fillId="0" borderId="25" xfId="0" applyNumberFormat="1" applyFont="1" applyBorder="1" applyAlignment="1">
      <alignment/>
    </xf>
    <xf numFmtId="188" fontId="0" fillId="0" borderId="40" xfId="0" applyNumberFormat="1" applyFont="1" applyBorder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188" fontId="0" fillId="0" borderId="39" xfId="0" applyNumberFormat="1" applyBorder="1" applyAlignment="1">
      <alignment/>
    </xf>
    <xf numFmtId="188" fontId="1" fillId="40" borderId="12" xfId="0" applyNumberFormat="1" applyFont="1" applyFill="1" applyBorder="1" applyAlignment="1">
      <alignment/>
    </xf>
    <xf numFmtId="188" fontId="1" fillId="40" borderId="13" xfId="0" applyNumberFormat="1" applyFont="1" applyFill="1" applyBorder="1" applyAlignment="1">
      <alignment/>
    </xf>
    <xf numFmtId="1" fontId="9" fillId="41" borderId="12" xfId="0" applyNumberFormat="1" applyFont="1" applyFill="1" applyBorder="1" applyAlignment="1">
      <alignment horizontal="center"/>
    </xf>
    <xf numFmtId="188" fontId="0" fillId="0" borderId="28" xfId="0" applyNumberFormat="1" applyFont="1" applyBorder="1" applyAlignment="1">
      <alignment/>
    </xf>
    <xf numFmtId="188" fontId="21" fillId="34" borderId="0" xfId="48" applyNumberFormat="1" applyFont="1" applyFill="1" applyAlignment="1">
      <alignment/>
    </xf>
    <xf numFmtId="188" fontId="24" fillId="0" borderId="23" xfId="0" applyNumberFormat="1" applyFont="1" applyBorder="1" applyAlignment="1">
      <alignment/>
    </xf>
    <xf numFmtId="1" fontId="32" fillId="0" borderId="0" xfId="0" applyNumberFormat="1" applyFont="1" applyBorder="1" applyAlignment="1">
      <alignment vertical="center" wrapText="1"/>
    </xf>
    <xf numFmtId="188" fontId="33" fillId="0" borderId="31" xfId="0" applyNumberFormat="1" applyFont="1" applyBorder="1" applyAlignment="1">
      <alignment/>
    </xf>
    <xf numFmtId="0" fontId="1" fillId="0" borderId="0" xfId="0" applyFont="1" applyBorder="1" applyAlignment="1">
      <alignment/>
    </xf>
    <xf numFmtId="188" fontId="15" fillId="0" borderId="21" xfId="0" applyNumberFormat="1" applyFont="1" applyBorder="1" applyAlignment="1">
      <alignment/>
    </xf>
    <xf numFmtId="188" fontId="1" fillId="0" borderId="21" xfId="0" applyNumberFormat="1" applyFont="1" applyBorder="1" applyAlignment="1">
      <alignment/>
    </xf>
    <xf numFmtId="188" fontId="0" fillId="0" borderId="0" xfId="0" applyNumberFormat="1" applyBorder="1" applyAlignment="1">
      <alignment/>
    </xf>
    <xf numFmtId="188" fontId="1" fillId="34" borderId="0" xfId="48" applyNumberFormat="1" applyFont="1" applyFill="1" applyAlignment="1">
      <alignment/>
    </xf>
    <xf numFmtId="188" fontId="0" fillId="0" borderId="0" xfId="0" applyNumberFormat="1" applyFont="1" applyAlignment="1">
      <alignment/>
    </xf>
    <xf numFmtId="188" fontId="1" fillId="0" borderId="33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88" fontId="1" fillId="42" borderId="12" xfId="0" applyNumberFormat="1" applyFont="1" applyFill="1" applyBorder="1" applyAlignment="1">
      <alignment/>
    </xf>
    <xf numFmtId="2" fontId="1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188" fontId="1" fillId="0" borderId="0" xfId="48" applyNumberFormat="1" applyFont="1" applyFill="1" applyBorder="1" applyAlignment="1">
      <alignment/>
    </xf>
    <xf numFmtId="1" fontId="32" fillId="0" borderId="0" xfId="0" applyNumberFormat="1" applyFont="1" applyBorder="1" applyAlignment="1">
      <alignment vertical="center"/>
    </xf>
    <xf numFmtId="0" fontId="82" fillId="0" borderId="0" xfId="0" applyFont="1" applyAlignment="1">
      <alignment/>
    </xf>
    <xf numFmtId="1" fontId="8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88" fontId="19" fillId="0" borderId="0" xfId="0" applyNumberFormat="1" applyFont="1" applyAlignment="1">
      <alignment/>
    </xf>
    <xf numFmtId="188" fontId="0" fillId="0" borderId="0" xfId="0" applyNumberFormat="1" applyAlignment="1">
      <alignment horizontal="left"/>
    </xf>
    <xf numFmtId="188" fontId="0" fillId="0" borderId="0" xfId="0" applyNumberFormat="1" applyFont="1" applyBorder="1" applyAlignment="1">
      <alignment/>
    </xf>
    <xf numFmtId="202" fontId="0" fillId="0" borderId="0" xfId="0" applyNumberFormat="1" applyAlignment="1">
      <alignment/>
    </xf>
    <xf numFmtId="0" fontId="0" fillId="0" borderId="51" xfId="0" applyFill="1" applyBorder="1" applyAlignment="1">
      <alignment/>
    </xf>
    <xf numFmtId="9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188" fontId="1" fillId="0" borderId="39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188" fontId="1" fillId="0" borderId="27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188" fontId="1" fillId="43" borderId="23" xfId="0" applyNumberFormat="1" applyFont="1" applyFill="1" applyBorder="1" applyAlignment="1">
      <alignment/>
    </xf>
    <xf numFmtId="188" fontId="1" fillId="43" borderId="21" xfId="0" applyNumberFormat="1" applyFont="1" applyFill="1" applyBorder="1" applyAlignment="1">
      <alignment/>
    </xf>
    <xf numFmtId="188" fontId="1" fillId="43" borderId="17" xfId="0" applyNumberFormat="1" applyFont="1" applyFill="1" applyBorder="1" applyAlignment="1">
      <alignment/>
    </xf>
    <xf numFmtId="188" fontId="0" fillId="43" borderId="17" xfId="0" applyNumberFormat="1" applyFont="1" applyFill="1" applyBorder="1" applyAlignment="1">
      <alignment/>
    </xf>
    <xf numFmtId="188" fontId="1" fillId="43" borderId="12" xfId="0" applyNumberFormat="1" applyFont="1" applyFill="1" applyBorder="1" applyAlignment="1">
      <alignment/>
    </xf>
    <xf numFmtId="188" fontId="15" fillId="43" borderId="21" xfId="0" applyNumberFormat="1" applyFont="1" applyFill="1" applyBorder="1" applyAlignment="1">
      <alignment/>
    </xf>
    <xf numFmtId="188" fontId="1" fillId="43" borderId="39" xfId="0" applyNumberFormat="1" applyFont="1" applyFill="1" applyBorder="1" applyAlignment="1">
      <alignment/>
    </xf>
    <xf numFmtId="188" fontId="1" fillId="43" borderId="12" xfId="0" applyNumberFormat="1" applyFont="1" applyFill="1" applyBorder="1" applyAlignment="1">
      <alignment/>
    </xf>
    <xf numFmtId="188" fontId="1" fillId="43" borderId="13" xfId="0" applyNumberFormat="1" applyFont="1" applyFill="1" applyBorder="1" applyAlignment="1">
      <alignment/>
    </xf>
    <xf numFmtId="188" fontId="1" fillId="0" borderId="25" xfId="0" applyNumberFormat="1" applyFont="1" applyFill="1" applyBorder="1" applyAlignment="1">
      <alignment/>
    </xf>
    <xf numFmtId="188" fontId="1" fillId="0" borderId="52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188" fontId="0" fillId="0" borderId="43" xfId="0" applyNumberFormat="1" applyBorder="1" applyAlignment="1">
      <alignment/>
    </xf>
    <xf numFmtId="188" fontId="9" fillId="0" borderId="17" xfId="48" applyNumberFormat="1" applyFont="1" applyBorder="1" applyAlignment="1">
      <alignment/>
    </xf>
    <xf numFmtId="188" fontId="9" fillId="0" borderId="19" xfId="48" applyNumberFormat="1" applyFont="1" applyBorder="1" applyAlignment="1">
      <alignment/>
    </xf>
    <xf numFmtId="0" fontId="15" fillId="43" borderId="21" xfId="0" applyFont="1" applyFill="1" applyBorder="1" applyAlignment="1">
      <alignment/>
    </xf>
    <xf numFmtId="188" fontId="1" fillId="43" borderId="37" xfId="0" applyNumberFormat="1" applyFont="1" applyFill="1" applyBorder="1" applyAlignment="1">
      <alignment/>
    </xf>
    <xf numFmtId="188" fontId="82" fillId="0" borderId="0" xfId="0" applyNumberFormat="1" applyFont="1" applyAlignment="1">
      <alignment/>
    </xf>
    <xf numFmtId="0" fontId="29" fillId="0" borderId="0" xfId="0" applyFont="1" applyAlignment="1">
      <alignment/>
    </xf>
    <xf numFmtId="17" fontId="29" fillId="0" borderId="0" xfId="0" applyNumberFormat="1" applyFont="1" applyBorder="1" applyAlignment="1">
      <alignment/>
    </xf>
    <xf numFmtId="188" fontId="0" fillId="0" borderId="23" xfId="0" applyNumberFormat="1" applyFont="1" applyBorder="1" applyAlignment="1">
      <alignment/>
    </xf>
    <xf numFmtId="188" fontId="0" fillId="0" borderId="37" xfId="0" applyNumberFormat="1" applyFont="1" applyBorder="1" applyAlignment="1">
      <alignment/>
    </xf>
    <xf numFmtId="188" fontId="5" fillId="38" borderId="24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/>
    </xf>
    <xf numFmtId="188" fontId="0" fillId="0" borderId="52" xfId="0" applyNumberFormat="1" applyBorder="1" applyAlignment="1">
      <alignment/>
    </xf>
    <xf numFmtId="188" fontId="0" fillId="0" borderId="25" xfId="0" applyNumberFormat="1" applyFont="1" applyFill="1" applyBorder="1" applyAlignment="1">
      <alignment/>
    </xf>
    <xf numFmtId="188" fontId="0" fillId="0" borderId="18" xfId="0" applyNumberFormat="1" applyFont="1" applyBorder="1" applyAlignment="1">
      <alignment/>
    </xf>
    <xf numFmtId="188" fontId="0" fillId="43" borderId="21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1" xfId="0" applyNumberFormat="1" applyFont="1" applyBorder="1" applyAlignment="1">
      <alignment/>
    </xf>
    <xf numFmtId="188" fontId="0" fillId="0" borderId="23" xfId="0" applyNumberFormat="1" applyFont="1" applyFill="1" applyBorder="1" applyAlignment="1">
      <alignment/>
    </xf>
    <xf numFmtId="188" fontId="1" fillId="36" borderId="18" xfId="0" applyNumberFormat="1" applyFont="1" applyFill="1" applyBorder="1" applyAlignment="1">
      <alignment/>
    </xf>
    <xf numFmtId="188" fontId="1" fillId="0" borderId="52" xfId="0" applyNumberFormat="1" applyFont="1" applyBorder="1" applyAlignment="1">
      <alignment/>
    </xf>
    <xf numFmtId="188" fontId="1" fillId="0" borderId="25" xfId="0" applyNumberFormat="1" applyFont="1" applyBorder="1" applyAlignment="1">
      <alignment/>
    </xf>
    <xf numFmtId="188" fontId="9" fillId="0" borderId="20" xfId="0" applyNumberFormat="1" applyFont="1" applyBorder="1" applyAlignment="1">
      <alignment/>
    </xf>
    <xf numFmtId="188" fontId="9" fillId="0" borderId="14" xfId="0" applyNumberFormat="1" applyFont="1" applyBorder="1" applyAlignment="1">
      <alignment/>
    </xf>
    <xf numFmtId="188" fontId="9" fillId="0" borderId="13" xfId="0" applyNumberFormat="1" applyFont="1" applyBorder="1" applyAlignment="1">
      <alignment/>
    </xf>
    <xf numFmtId="188" fontId="9" fillId="41" borderId="20" xfId="0" applyNumberFormat="1" applyFont="1" applyFill="1" applyBorder="1" applyAlignment="1">
      <alignment/>
    </xf>
    <xf numFmtId="188" fontId="9" fillId="38" borderId="20" xfId="0" applyNumberFormat="1" applyFont="1" applyFill="1" applyBorder="1" applyAlignment="1">
      <alignment/>
    </xf>
    <xf numFmtId="188" fontId="10" fillId="34" borderId="0" xfId="48" applyNumberFormat="1" applyFont="1" applyFill="1" applyAlignment="1">
      <alignment/>
    </xf>
    <xf numFmtId="188" fontId="10" fillId="0" borderId="0" xfId="0" applyNumberFormat="1" applyFont="1" applyAlignment="1">
      <alignment/>
    </xf>
    <xf numFmtId="188" fontId="9" fillId="0" borderId="0" xfId="0" applyNumberFormat="1" applyFont="1" applyAlignment="1">
      <alignment/>
    </xf>
    <xf numFmtId="188" fontId="6" fillId="0" borderId="0" xfId="0" applyNumberFormat="1" applyFont="1" applyAlignment="1">
      <alignment horizontal="right"/>
    </xf>
    <xf numFmtId="188" fontId="9" fillId="0" borderId="0" xfId="0" applyNumberFormat="1" applyFont="1" applyBorder="1" applyAlignment="1">
      <alignment/>
    </xf>
    <xf numFmtId="188" fontId="9" fillId="0" borderId="0" xfId="0" applyNumberFormat="1" applyFont="1" applyBorder="1" applyAlignment="1">
      <alignment horizontal="center"/>
    </xf>
    <xf numFmtId="188" fontId="9" fillId="40" borderId="21" xfId="0" applyNumberFormat="1" applyFont="1" applyFill="1" applyBorder="1" applyAlignment="1">
      <alignment/>
    </xf>
    <xf numFmtId="188" fontId="9" fillId="40" borderId="17" xfId="0" applyNumberFormat="1" applyFont="1" applyFill="1" applyBorder="1" applyAlignment="1">
      <alignment/>
    </xf>
    <xf numFmtId="188" fontId="9" fillId="40" borderId="12" xfId="0" applyNumberFormat="1" applyFont="1" applyFill="1" applyBorder="1" applyAlignment="1">
      <alignment/>
    </xf>
    <xf numFmtId="188" fontId="9" fillId="38" borderId="12" xfId="0" applyNumberFormat="1" applyFont="1" applyFill="1" applyBorder="1" applyAlignment="1">
      <alignment/>
    </xf>
    <xf numFmtId="188" fontId="9" fillId="42" borderId="12" xfId="0" applyNumberFormat="1" applyFont="1" applyFill="1" applyBorder="1" applyAlignment="1">
      <alignment/>
    </xf>
    <xf numFmtId="188" fontId="9" fillId="0" borderId="12" xfId="0" applyNumberFormat="1" applyFont="1" applyBorder="1" applyAlignment="1">
      <alignment/>
    </xf>
    <xf numFmtId="1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" fillId="0" borderId="16" xfId="0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39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9" fillId="0" borderId="0" xfId="0" applyFont="1" applyAlignment="1">
      <alignment/>
    </xf>
    <xf numFmtId="4" fontId="1" fillId="0" borderId="23" xfId="0" applyNumberFormat="1" applyFont="1" applyBorder="1" applyAlignment="1">
      <alignment/>
    </xf>
    <xf numFmtId="188" fontId="0" fillId="0" borderId="26" xfId="0" applyNumberFormat="1" applyFont="1" applyBorder="1" applyAlignment="1">
      <alignment/>
    </xf>
    <xf numFmtId="188" fontId="9" fillId="0" borderId="21" xfId="48" applyNumberFormat="1" applyFont="1" applyBorder="1" applyAlignment="1">
      <alignment/>
    </xf>
    <xf numFmtId="0" fontId="9" fillId="0" borderId="14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88" fontId="9" fillId="41" borderId="12" xfId="0" applyNumberFormat="1" applyFont="1" applyFill="1" applyBorder="1" applyAlignment="1">
      <alignment/>
    </xf>
    <xf numFmtId="0" fontId="83" fillId="0" borderId="0" xfId="0" applyFont="1" applyAlignment="1">
      <alignment/>
    </xf>
    <xf numFmtId="188" fontId="1" fillId="0" borderId="0" xfId="48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188" fontId="84" fillId="0" borderId="0" xfId="0" applyNumberFormat="1" applyFont="1" applyAlignment="1">
      <alignment/>
    </xf>
    <xf numFmtId="0" fontId="84" fillId="0" borderId="0" xfId="0" applyFont="1" applyAlignment="1">
      <alignment/>
    </xf>
    <xf numFmtId="188" fontId="83" fillId="0" borderId="0" xfId="0" applyNumberFormat="1" applyFont="1" applyAlignment="1">
      <alignment/>
    </xf>
    <xf numFmtId="188" fontId="85" fillId="0" borderId="0" xfId="0" applyNumberFormat="1" applyFont="1" applyAlignment="1">
      <alignment/>
    </xf>
    <xf numFmtId="188" fontId="86" fillId="0" borderId="0" xfId="0" applyNumberFormat="1" applyFont="1" applyAlignment="1">
      <alignment/>
    </xf>
    <xf numFmtId="188" fontId="83" fillId="35" borderId="0" xfId="0" applyNumberFormat="1" applyFont="1" applyFill="1" applyAlignment="1">
      <alignment/>
    </xf>
    <xf numFmtId="188" fontId="82" fillId="0" borderId="0" xfId="0" applyNumberFormat="1" applyFont="1" applyBorder="1" applyAlignment="1">
      <alignment/>
    </xf>
    <xf numFmtId="188" fontId="87" fillId="0" borderId="0" xfId="0" applyNumberFormat="1" applyFont="1" applyBorder="1" applyAlignment="1">
      <alignment/>
    </xf>
    <xf numFmtId="0" fontId="82" fillId="0" borderId="0" xfId="0" applyFont="1" applyBorder="1" applyAlignment="1">
      <alignment/>
    </xf>
    <xf numFmtId="188" fontId="0" fillId="0" borderId="18" xfId="0" applyNumberFormat="1" applyFont="1" applyBorder="1" applyAlignment="1">
      <alignment/>
    </xf>
    <xf numFmtId="188" fontId="0" fillId="0" borderId="16" xfId="0" applyNumberFormat="1" applyFont="1" applyBorder="1" applyAlignment="1">
      <alignment/>
    </xf>
    <xf numFmtId="188" fontId="0" fillId="0" borderId="13" xfId="0" applyNumberFormat="1" applyFont="1" applyBorder="1" applyAlignment="1">
      <alignment/>
    </xf>
    <xf numFmtId="188" fontId="0" fillId="0" borderId="17" xfId="0" applyNumberFormat="1" applyFont="1" applyFill="1" applyBorder="1" applyAlignment="1">
      <alignment/>
    </xf>
    <xf numFmtId="188" fontId="0" fillId="0" borderId="19" xfId="0" applyNumberFormat="1" applyFont="1" applyFill="1" applyBorder="1" applyAlignment="1">
      <alignment/>
    </xf>
    <xf numFmtId="188" fontId="0" fillId="36" borderId="23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188" fontId="9" fillId="40" borderId="23" xfId="0" applyNumberFormat="1" applyFont="1" applyFill="1" applyBorder="1" applyAlignment="1">
      <alignment/>
    </xf>
    <xf numFmtId="188" fontId="0" fillId="0" borderId="14" xfId="0" applyNumberFormat="1" applyFont="1" applyBorder="1" applyAlignment="1">
      <alignment/>
    </xf>
    <xf numFmtId="188" fontId="24" fillId="0" borderId="10" xfId="0" applyNumberFormat="1" applyFont="1" applyBorder="1" applyAlignment="1">
      <alignment/>
    </xf>
    <xf numFmtId="188" fontId="1" fillId="0" borderId="14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1" fillId="0" borderId="25" xfId="0" applyNumberFormat="1" applyFont="1" applyBorder="1" applyAlignment="1">
      <alignment/>
    </xf>
    <xf numFmtId="188" fontId="9" fillId="0" borderId="15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188" fontId="0" fillId="0" borderId="17" xfId="0" applyNumberFormat="1" applyFont="1" applyBorder="1" applyAlignment="1">
      <alignment/>
    </xf>
    <xf numFmtId="188" fontId="0" fillId="0" borderId="17" xfId="57" applyNumberFormat="1" applyFont="1" applyBorder="1">
      <alignment/>
      <protection/>
    </xf>
    <xf numFmtId="203" fontId="0" fillId="0" borderId="17" xfId="57" applyNumberFormat="1" applyFont="1" applyBorder="1">
      <alignment/>
      <protection/>
    </xf>
    <xf numFmtId="203" fontId="0" fillId="0" borderId="17" xfId="57" applyNumberFormat="1" applyFont="1" applyBorder="1" applyAlignment="1">
      <alignment/>
      <protection/>
    </xf>
    <xf numFmtId="188" fontId="82" fillId="0" borderId="0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188" fontId="1" fillId="36" borderId="52" xfId="0" applyNumberFormat="1" applyFont="1" applyFill="1" applyBorder="1" applyAlignment="1">
      <alignment/>
    </xf>
    <xf numFmtId="188" fontId="1" fillId="0" borderId="18" xfId="0" applyNumberFormat="1" applyFont="1" applyBorder="1" applyAlignment="1">
      <alignment/>
    </xf>
    <xf numFmtId="1" fontId="35" fillId="0" borderId="10" xfId="0" applyNumberFormat="1" applyFont="1" applyBorder="1" applyAlignment="1">
      <alignment/>
    </xf>
    <xf numFmtId="188" fontId="0" fillId="43" borderId="23" xfId="0" applyNumberFormat="1" applyFont="1" applyFill="1" applyBorder="1" applyAlignment="1">
      <alignment/>
    </xf>
    <xf numFmtId="0" fontId="15" fillId="0" borderId="14" xfId="0" applyFont="1" applyBorder="1" applyAlignment="1">
      <alignment/>
    </xf>
    <xf numFmtId="0" fontId="1" fillId="0" borderId="10" xfId="0" applyFont="1" applyFill="1" applyBorder="1" applyAlignment="1">
      <alignment/>
    </xf>
    <xf numFmtId="1" fontId="34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/>
    </xf>
    <xf numFmtId="188" fontId="0" fillId="36" borderId="25" xfId="0" applyNumberFormat="1" applyFont="1" applyFill="1" applyBorder="1" applyAlignment="1">
      <alignment/>
    </xf>
    <xf numFmtId="0" fontId="15" fillId="36" borderId="22" xfId="0" applyFont="1" applyFill="1" applyBorder="1" applyAlignment="1">
      <alignment/>
    </xf>
    <xf numFmtId="188" fontId="1" fillId="36" borderId="25" xfId="0" applyNumberFormat="1" applyFont="1" applyFill="1" applyBorder="1" applyAlignment="1">
      <alignment/>
    </xf>
    <xf numFmtId="188" fontId="5" fillId="0" borderId="22" xfId="0" applyNumberFormat="1" applyFont="1" applyFill="1" applyBorder="1" applyAlignment="1">
      <alignment vertical="justify"/>
    </xf>
    <xf numFmtId="188" fontId="20" fillId="0" borderId="22" xfId="0" applyNumberFormat="1" applyFont="1" applyFill="1" applyBorder="1" applyAlignment="1">
      <alignment vertical="justify" wrapText="1"/>
    </xf>
    <xf numFmtId="188" fontId="22" fillId="0" borderId="16" xfId="0" applyNumberFormat="1" applyFont="1" applyFill="1" applyBorder="1" applyAlignment="1">
      <alignment vertical="justify"/>
    </xf>
    <xf numFmtId="188" fontId="0" fillId="0" borderId="52" xfId="0" applyNumberFormat="1" applyFont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1" fontId="0" fillId="0" borderId="26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188" fontId="0" fillId="0" borderId="37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188" fontId="1" fillId="40" borderId="17" xfId="48" applyNumberFormat="1" applyFont="1" applyFill="1" applyBorder="1" applyAlignment="1">
      <alignment/>
    </xf>
    <xf numFmtId="188" fontId="15" fillId="43" borderId="16" xfId="0" applyNumberFormat="1" applyFont="1" applyFill="1" applyBorder="1" applyAlignment="1">
      <alignment/>
    </xf>
    <xf numFmtId="188" fontId="0" fillId="43" borderId="13" xfId="0" applyNumberFormat="1" applyFont="1" applyFill="1" applyBorder="1" applyAlignment="1">
      <alignment/>
    </xf>
    <xf numFmtId="0" fontId="0" fillId="44" borderId="0" xfId="0" applyFill="1" applyAlignment="1">
      <alignment/>
    </xf>
    <xf numFmtId="0" fontId="36" fillId="44" borderId="0" xfId="0" applyFont="1" applyFill="1" applyAlignment="1">
      <alignment horizontal="left"/>
    </xf>
    <xf numFmtId="0" fontId="2" fillId="44" borderId="0" xfId="0" applyFont="1" applyFill="1" applyAlignment="1">
      <alignment horizontal="right"/>
    </xf>
    <xf numFmtId="0" fontId="25" fillId="44" borderId="0" xfId="0" applyFont="1" applyFill="1" applyAlignment="1">
      <alignment horizontal="left"/>
    </xf>
    <xf numFmtId="0" fontId="17" fillId="44" borderId="0" xfId="0" applyFont="1" applyFill="1" applyAlignment="1">
      <alignment horizontal="left"/>
    </xf>
    <xf numFmtId="0" fontId="0" fillId="44" borderId="0" xfId="0" applyFill="1" applyBorder="1" applyAlignment="1">
      <alignment/>
    </xf>
    <xf numFmtId="0" fontId="26" fillId="44" borderId="0" xfId="0" applyFont="1" applyFill="1" applyBorder="1" applyAlignment="1">
      <alignment vertical="center"/>
    </xf>
    <xf numFmtId="0" fontId="5" fillId="44" borderId="0" xfId="0" applyFont="1" applyFill="1" applyBorder="1" applyAlignment="1">
      <alignment vertical="center"/>
    </xf>
    <xf numFmtId="0" fontId="5" fillId="44" borderId="0" xfId="0" applyFont="1" applyFill="1" applyBorder="1" applyAlignment="1">
      <alignment vertical="center" wrapText="1"/>
    </xf>
    <xf numFmtId="0" fontId="26" fillId="44" borderId="0" xfId="0" applyFont="1" applyFill="1" applyBorder="1" applyAlignment="1">
      <alignment vertical="center" wrapText="1"/>
    </xf>
    <xf numFmtId="188" fontId="5" fillId="45" borderId="24" xfId="0" applyNumberFormat="1" applyFont="1" applyFill="1" applyBorder="1" applyAlignment="1">
      <alignment horizontal="center" vertical="justify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7" fillId="0" borderId="0" xfId="0" applyFont="1" applyBorder="1" applyAlignment="1">
      <alignment/>
    </xf>
    <xf numFmtId="188" fontId="9" fillId="0" borderId="46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88" fontId="6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188" fontId="1" fillId="43" borderId="25" xfId="0" applyNumberFormat="1" applyFont="1" applyFill="1" applyBorder="1" applyAlignment="1">
      <alignment/>
    </xf>
    <xf numFmtId="188" fontId="1" fillId="43" borderId="52" xfId="0" applyNumberFormat="1" applyFont="1" applyFill="1" applyBorder="1" applyAlignment="1">
      <alignment/>
    </xf>
    <xf numFmtId="188" fontId="0" fillId="43" borderId="37" xfId="0" applyNumberFormat="1" applyFont="1" applyFill="1" applyBorder="1" applyAlignment="1">
      <alignment/>
    </xf>
    <xf numFmtId="188" fontId="1" fillId="43" borderId="15" xfId="0" applyNumberFormat="1" applyFont="1" applyFill="1" applyBorder="1" applyAlignment="1">
      <alignment/>
    </xf>
    <xf numFmtId="188" fontId="88" fillId="0" borderId="0" xfId="0" applyNumberFormat="1" applyFont="1" applyAlignment="1">
      <alignment/>
    </xf>
    <xf numFmtId="0" fontId="14" fillId="44" borderId="0" xfId="0" applyFont="1" applyFill="1" applyAlignment="1">
      <alignment horizontal="center"/>
    </xf>
    <xf numFmtId="177" fontId="0" fillId="42" borderId="0" xfId="0" applyNumberFormat="1" applyFont="1" applyFill="1" applyAlignment="1">
      <alignment horizontal="right"/>
    </xf>
    <xf numFmtId="197" fontId="0" fillId="44" borderId="0" xfId="0" applyNumberFormat="1" applyFont="1" applyFill="1" applyBorder="1" applyAlignment="1">
      <alignment/>
    </xf>
    <xf numFmtId="197" fontId="39" fillId="44" borderId="0" xfId="0" applyNumberFormat="1" applyFont="1" applyFill="1" applyBorder="1" applyAlignment="1">
      <alignment/>
    </xf>
    <xf numFmtId="2" fontId="0" fillId="0" borderId="17" xfId="57" applyNumberFormat="1" applyFont="1" applyBorder="1">
      <alignment/>
      <protection/>
    </xf>
    <xf numFmtId="188" fontId="19" fillId="0" borderId="0" xfId="48" applyNumberFormat="1" applyFont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188" fontId="0" fillId="0" borderId="0" xfId="0" applyNumberFormat="1" applyFont="1" applyFill="1" applyAlignment="1">
      <alignment/>
    </xf>
    <xf numFmtId="188" fontId="88" fillId="0" borderId="0" xfId="0" applyNumberFormat="1" applyFont="1" applyFill="1" applyAlignment="1">
      <alignment/>
    </xf>
    <xf numFmtId="188" fontId="1" fillId="0" borderId="0" xfId="0" applyNumberFormat="1" applyFont="1" applyAlignment="1">
      <alignment/>
    </xf>
    <xf numFmtId="188" fontId="22" fillId="0" borderId="18" xfId="0" applyNumberFormat="1" applyFont="1" applyFill="1" applyBorder="1" applyAlignment="1">
      <alignment horizontal="center" vertical="justify"/>
    </xf>
    <xf numFmtId="197" fontId="89" fillId="44" borderId="0" xfId="0" applyNumberFormat="1" applyFont="1" applyFill="1" applyBorder="1" applyAlignment="1">
      <alignment/>
    </xf>
    <xf numFmtId="0" fontId="90" fillId="44" borderId="0" xfId="0" applyFont="1" applyFill="1" applyAlignment="1">
      <alignment horizontal="center"/>
    </xf>
    <xf numFmtId="0" fontId="26" fillId="46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85" fontId="0" fillId="0" borderId="0" xfId="48" applyNumberFormat="1" applyFont="1" applyAlignment="1">
      <alignment/>
    </xf>
    <xf numFmtId="177" fontId="0" fillId="0" borderId="0" xfId="48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/>
    </xf>
    <xf numFmtId="177" fontId="1" fillId="0" borderId="0" xfId="0" applyNumberFormat="1" applyFont="1" applyAlignment="1">
      <alignment/>
    </xf>
    <xf numFmtId="188" fontId="9" fillId="0" borderId="45" xfId="48" applyNumberFormat="1" applyFont="1" applyBorder="1" applyAlignment="1">
      <alignment horizontal="center" vertical="justify"/>
    </xf>
    <xf numFmtId="188" fontId="33" fillId="0" borderId="0" xfId="0" applyNumberFormat="1" applyFont="1" applyBorder="1" applyAlignment="1">
      <alignment/>
    </xf>
    <xf numFmtId="188" fontId="0" fillId="0" borderId="16" xfId="0" applyNumberFormat="1" applyFont="1" applyBorder="1" applyAlignment="1">
      <alignment/>
    </xf>
    <xf numFmtId="188" fontId="0" fillId="0" borderId="17" xfId="0" applyNumberFormat="1" applyFont="1" applyBorder="1" applyAlignment="1">
      <alignment/>
    </xf>
    <xf numFmtId="188" fontId="0" fillId="0" borderId="19" xfId="0" applyNumberFormat="1" applyFont="1" applyBorder="1" applyAlignment="1">
      <alignment/>
    </xf>
    <xf numFmtId="188" fontId="0" fillId="0" borderId="21" xfId="0" applyNumberFormat="1" applyFont="1" applyBorder="1" applyAlignment="1">
      <alignment/>
    </xf>
    <xf numFmtId="188" fontId="0" fillId="0" borderId="39" xfId="0" applyNumberFormat="1" applyFont="1" applyBorder="1" applyAlignment="1">
      <alignment/>
    </xf>
    <xf numFmtId="188" fontId="0" fillId="0" borderId="18" xfId="0" applyNumberFormat="1" applyFont="1" applyFill="1" applyBorder="1" applyAlignment="1">
      <alignment/>
    </xf>
    <xf numFmtId="188" fontId="0" fillId="0" borderId="18" xfId="0" applyNumberFormat="1" applyFont="1" applyBorder="1" applyAlignment="1">
      <alignment/>
    </xf>
    <xf numFmtId="188" fontId="1" fillId="0" borderId="53" xfId="0" applyNumberFormat="1" applyFont="1" applyBorder="1" applyAlignment="1">
      <alignment/>
    </xf>
    <xf numFmtId="188" fontId="0" fillId="0" borderId="17" xfId="57" applyNumberFormat="1" applyBorder="1">
      <alignment/>
      <protection/>
    </xf>
    <xf numFmtId="188" fontId="0" fillId="0" borderId="18" xfId="57" applyNumberFormat="1" applyBorder="1">
      <alignment/>
      <protection/>
    </xf>
    <xf numFmtId="188" fontId="83" fillId="0" borderId="0" xfId="57" applyNumberFormat="1" applyFont="1">
      <alignment/>
      <protection/>
    </xf>
    <xf numFmtId="188" fontId="1" fillId="0" borderId="0" xfId="57" applyNumberFormat="1" applyFont="1">
      <alignment/>
      <protection/>
    </xf>
    <xf numFmtId="188" fontId="24" fillId="0" borderId="17" xfId="0" applyNumberFormat="1" applyFont="1" applyBorder="1" applyAlignment="1">
      <alignment/>
    </xf>
    <xf numFmtId="0" fontId="1" fillId="0" borderId="54" xfId="0" applyFont="1" applyBorder="1" applyAlignment="1">
      <alignment horizontal="center"/>
    </xf>
    <xf numFmtId="188" fontId="16" fillId="0" borderId="0" xfId="0" applyNumberFormat="1" applyFont="1" applyBorder="1" applyAlignment="1">
      <alignment horizontal="center"/>
    </xf>
    <xf numFmtId="188" fontId="0" fillId="0" borderId="45" xfId="0" applyNumberFormat="1" applyFont="1" applyBorder="1" applyAlignment="1">
      <alignment/>
    </xf>
    <xf numFmtId="188" fontId="1" fillId="0" borderId="13" xfId="48" applyNumberFormat="1" applyFont="1" applyBorder="1" applyAlignment="1">
      <alignment horizontal="center" wrapText="1"/>
    </xf>
    <xf numFmtId="0" fontId="1" fillId="0" borderId="28" xfId="0" applyFont="1" applyFill="1" applyBorder="1" applyAlignment="1">
      <alignment/>
    </xf>
    <xf numFmtId="0" fontId="0" fillId="0" borderId="28" xfId="0" applyBorder="1" applyAlignment="1">
      <alignment/>
    </xf>
    <xf numFmtId="188" fontId="1" fillId="0" borderId="28" xfId="48" applyNumberFormat="1" applyFont="1" applyBorder="1" applyAlignment="1">
      <alignment horizontal="center"/>
    </xf>
    <xf numFmtId="188" fontId="1" fillId="0" borderId="28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Fill="1" applyBorder="1" applyAlignment="1">
      <alignment/>
    </xf>
    <xf numFmtId="0" fontId="1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188" fontId="0" fillId="0" borderId="28" xfId="48" applyNumberFormat="1" applyFont="1" applyBorder="1" applyAlignment="1">
      <alignment/>
    </xf>
    <xf numFmtId="2" fontId="0" fillId="39" borderId="28" xfId="0" applyNumberFormat="1" applyFill="1" applyBorder="1" applyAlignment="1">
      <alignment/>
    </xf>
    <xf numFmtId="188" fontId="1" fillId="39" borderId="28" xfId="48" applyNumberFormat="1" applyFont="1" applyFill="1" applyBorder="1" applyAlignment="1">
      <alignment/>
    </xf>
    <xf numFmtId="2" fontId="0" fillId="0" borderId="28" xfId="0" applyNumberFormat="1" applyFill="1" applyBorder="1" applyAlignment="1">
      <alignment/>
    </xf>
    <xf numFmtId="188" fontId="1" fillId="0" borderId="28" xfId="48" applyNumberFormat="1" applyFont="1" applyFill="1" applyBorder="1" applyAlignment="1">
      <alignment/>
    </xf>
    <xf numFmtId="0" fontId="0" fillId="0" borderId="28" xfId="0" applyFont="1" applyBorder="1" applyAlignment="1">
      <alignment horizontal="left"/>
    </xf>
    <xf numFmtId="2" fontId="0" fillId="0" borderId="28" xfId="0" applyNumberFormat="1" applyFont="1" applyBorder="1" applyAlignment="1">
      <alignment/>
    </xf>
    <xf numFmtId="188" fontId="1" fillId="0" borderId="28" xfId="48" applyNumberFormat="1" applyFont="1" applyBorder="1" applyAlignment="1">
      <alignment/>
    </xf>
    <xf numFmtId="188" fontId="82" fillId="0" borderId="28" xfId="0" applyNumberFormat="1" applyFont="1" applyBorder="1" applyAlignment="1">
      <alignment/>
    </xf>
    <xf numFmtId="2" fontId="1" fillId="0" borderId="28" xfId="0" applyNumberFormat="1" applyFont="1" applyBorder="1" applyAlignment="1">
      <alignment/>
    </xf>
    <xf numFmtId="0" fontId="0" fillId="0" borderId="28" xfId="0" applyFont="1" applyFill="1" applyBorder="1" applyAlignment="1">
      <alignment horizontal="right"/>
    </xf>
    <xf numFmtId="0" fontId="1" fillId="38" borderId="28" xfId="0" applyFont="1" applyFill="1" applyBorder="1" applyAlignment="1">
      <alignment horizontal="center"/>
    </xf>
    <xf numFmtId="2" fontId="0" fillId="38" borderId="28" xfId="0" applyNumberFormat="1" applyFill="1" applyBorder="1" applyAlignment="1">
      <alignment/>
    </xf>
    <xf numFmtId="188" fontId="1" fillId="38" borderId="28" xfId="48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6" fillId="0" borderId="0" xfId="0" applyFont="1" applyAlignment="1">
      <alignment wrapText="1"/>
    </xf>
    <xf numFmtId="0" fontId="26" fillId="0" borderId="0" xfId="0" applyFont="1" applyBorder="1" applyAlignment="1">
      <alignment wrapText="1"/>
    </xf>
    <xf numFmtId="188" fontId="16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43" xfId="0" applyFont="1" applyFill="1" applyBorder="1" applyAlignment="1">
      <alignment wrapText="1"/>
    </xf>
    <xf numFmtId="0" fontId="0" fillId="0" borderId="40" xfId="0" applyFont="1" applyFill="1" applyBorder="1" applyAlignment="1">
      <alignment wrapText="1"/>
    </xf>
    <xf numFmtId="0" fontId="1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188" fontId="1" fillId="0" borderId="24" xfId="0" applyNumberFormat="1" applyFont="1" applyBorder="1" applyAlignment="1">
      <alignment horizontal="center"/>
    </xf>
    <xf numFmtId="0" fontId="1" fillId="0" borderId="28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8" xfId="0" applyFont="1" applyFill="1" applyBorder="1" applyAlignment="1">
      <alignment horizontal="right" wrapText="1"/>
    </xf>
    <xf numFmtId="0" fontId="0" fillId="0" borderId="55" xfId="0" applyFont="1" applyBorder="1" applyAlignment="1">
      <alignment/>
    </xf>
    <xf numFmtId="0" fontId="88" fillId="0" borderId="0" xfId="0" applyFont="1" applyAlignment="1">
      <alignment/>
    </xf>
    <xf numFmtId="188" fontId="1" fillId="0" borderId="40" xfId="0" applyNumberFormat="1" applyFont="1" applyFill="1" applyBorder="1" applyAlignment="1">
      <alignment/>
    </xf>
    <xf numFmtId="188" fontId="1" fillId="0" borderId="46" xfId="0" applyNumberFormat="1" applyFont="1" applyFill="1" applyBorder="1" applyAlignment="1">
      <alignment/>
    </xf>
    <xf numFmtId="188" fontId="1" fillId="0" borderId="31" xfId="0" applyNumberFormat="1" applyFont="1" applyFill="1" applyBorder="1" applyAlignment="1">
      <alignment/>
    </xf>
    <xf numFmtId="188" fontId="1" fillId="0" borderId="24" xfId="0" applyNumberFormat="1" applyFont="1" applyBorder="1" applyAlignment="1">
      <alignment/>
    </xf>
    <xf numFmtId="188" fontId="1" fillId="0" borderId="54" xfId="0" applyNumberFormat="1" applyFont="1" applyBorder="1" applyAlignment="1">
      <alignment/>
    </xf>
    <xf numFmtId="188" fontId="1" fillId="37" borderId="24" xfId="0" applyNumberFormat="1" applyFont="1" applyFill="1" applyBorder="1" applyAlignment="1">
      <alignment horizontal="center" wrapText="1"/>
    </xf>
    <xf numFmtId="188" fontId="1" fillId="37" borderId="54" xfId="0" applyNumberFormat="1" applyFont="1" applyFill="1" applyBorder="1" applyAlignment="1">
      <alignment horizontal="center" wrapText="1"/>
    </xf>
    <xf numFmtId="188" fontId="5" fillId="43" borderId="16" xfId="0" applyNumberFormat="1" applyFont="1" applyFill="1" applyBorder="1" applyAlignment="1">
      <alignment vertical="justify"/>
    </xf>
    <xf numFmtId="188" fontId="1" fillId="0" borderId="32" xfId="0" applyNumberFormat="1" applyFont="1" applyFill="1" applyBorder="1" applyAlignment="1">
      <alignment/>
    </xf>
    <xf numFmtId="188" fontId="1" fillId="0" borderId="40" xfId="0" applyNumberFormat="1" applyFont="1" applyBorder="1" applyAlignment="1">
      <alignment/>
    </xf>
    <xf numFmtId="188" fontId="1" fillId="0" borderId="32" xfId="0" applyNumberFormat="1" applyFont="1" applyBorder="1" applyAlignment="1">
      <alignment/>
    </xf>
    <xf numFmtId="188" fontId="15" fillId="0" borderId="40" xfId="0" applyNumberFormat="1" applyFont="1" applyBorder="1" applyAlignment="1">
      <alignment/>
    </xf>
    <xf numFmtId="188" fontId="0" fillId="0" borderId="40" xfId="0" applyNumberFormat="1" applyFont="1" applyFill="1" applyBorder="1" applyAlignment="1">
      <alignment/>
    </xf>
    <xf numFmtId="188" fontId="1" fillId="0" borderId="46" xfId="0" applyNumberFormat="1" applyFont="1" applyBorder="1" applyAlignment="1">
      <alignment/>
    </xf>
    <xf numFmtId="188" fontId="0" fillId="0" borderId="32" xfId="0" applyNumberFormat="1" applyFont="1" applyFill="1" applyBorder="1" applyAlignment="1">
      <alignment/>
    </xf>
    <xf numFmtId="188" fontId="1" fillId="0" borderId="46" xfId="0" applyNumberFormat="1" applyFont="1" applyFill="1" applyBorder="1" applyAlignment="1">
      <alignment/>
    </xf>
    <xf numFmtId="188" fontId="5" fillId="40" borderId="24" xfId="48" applyNumberFormat="1" applyFont="1" applyFill="1" applyBorder="1" applyAlignment="1">
      <alignment vertical="justify"/>
    </xf>
    <xf numFmtId="188" fontId="1" fillId="47" borderId="17" xfId="0" applyNumberFormat="1" applyFont="1" applyFill="1" applyBorder="1" applyAlignment="1">
      <alignment/>
    </xf>
    <xf numFmtId="188" fontId="0" fillId="47" borderId="21" xfId="48" applyNumberFormat="1" applyFont="1" applyFill="1" applyBorder="1" applyAlignment="1">
      <alignment/>
    </xf>
    <xf numFmtId="188" fontId="1" fillId="47" borderId="21" xfId="48" applyNumberFormat="1" applyFont="1" applyFill="1" applyBorder="1" applyAlignment="1">
      <alignment/>
    </xf>
    <xf numFmtId="188" fontId="1" fillId="47" borderId="17" xfId="48" applyNumberFormat="1" applyFont="1" applyFill="1" applyBorder="1" applyAlignment="1">
      <alignment/>
    </xf>
    <xf numFmtId="188" fontId="0" fillId="47" borderId="17" xfId="48" applyNumberFormat="1" applyFont="1" applyFill="1" applyBorder="1" applyAlignment="1">
      <alignment/>
    </xf>
    <xf numFmtId="188" fontId="0" fillId="47" borderId="39" xfId="48" applyNumberFormat="1" applyFont="1" applyFill="1" applyBorder="1" applyAlignment="1">
      <alignment/>
    </xf>
    <xf numFmtId="188" fontId="1" fillId="47" borderId="12" xfId="0" applyNumberFormat="1" applyFont="1" applyFill="1" applyBorder="1" applyAlignment="1">
      <alignment/>
    </xf>
    <xf numFmtId="0" fontId="15" fillId="40" borderId="21" xfId="0" applyFont="1" applyFill="1" applyBorder="1" applyAlignment="1">
      <alignment/>
    </xf>
    <xf numFmtId="188" fontId="1" fillId="47" borderId="18" xfId="0" applyNumberFormat="1" applyFont="1" applyFill="1" applyBorder="1" applyAlignment="1">
      <alignment/>
    </xf>
    <xf numFmtId="188" fontId="1" fillId="40" borderId="12" xfId="0" applyNumberFormat="1" applyFont="1" applyFill="1" applyBorder="1" applyAlignment="1">
      <alignment/>
    </xf>
    <xf numFmtId="0" fontId="91" fillId="0" borderId="0" xfId="0" applyFont="1" applyFill="1" applyBorder="1" applyAlignment="1">
      <alignment/>
    </xf>
    <xf numFmtId="0" fontId="91" fillId="0" borderId="0" xfId="0" applyFont="1" applyAlignment="1">
      <alignment/>
    </xf>
    <xf numFmtId="188" fontId="91" fillId="0" borderId="0" xfId="0" applyNumberFormat="1" applyFont="1" applyAlignment="1">
      <alignment/>
    </xf>
    <xf numFmtId="188" fontId="88" fillId="0" borderId="0" xfId="0" applyNumberFormat="1" applyFont="1" applyFill="1" applyBorder="1" applyAlignment="1">
      <alignment/>
    </xf>
    <xf numFmtId="188" fontId="88" fillId="0" borderId="0" xfId="0" applyNumberFormat="1" applyFont="1" applyFill="1" applyAlignment="1">
      <alignment/>
    </xf>
    <xf numFmtId="188" fontId="5" fillId="48" borderId="12" xfId="0" applyNumberFormat="1" applyFont="1" applyFill="1" applyBorder="1" applyAlignment="1">
      <alignment horizontal="center" vertical="justify"/>
    </xf>
    <xf numFmtId="188" fontId="83" fillId="0" borderId="0" xfId="0" applyNumberFormat="1" applyFont="1" applyBorder="1" applyAlignment="1">
      <alignment/>
    </xf>
    <xf numFmtId="188" fontId="83" fillId="0" borderId="0" xfId="0" applyNumberFormat="1" applyFont="1" applyBorder="1" applyAlignment="1">
      <alignment/>
    </xf>
    <xf numFmtId="188" fontId="83" fillId="0" borderId="28" xfId="0" applyNumberFormat="1" applyFont="1" applyBorder="1" applyAlignment="1">
      <alignment/>
    </xf>
    <xf numFmtId="188" fontId="5" fillId="49" borderId="24" xfId="0" applyNumberFormat="1" applyFont="1" applyFill="1" applyBorder="1" applyAlignment="1">
      <alignment horizontal="center" vertical="justify"/>
    </xf>
    <xf numFmtId="188" fontId="5" fillId="49" borderId="13" xfId="0" applyNumberFormat="1" applyFont="1" applyFill="1" applyBorder="1" applyAlignment="1">
      <alignment horizontal="center" vertical="justify"/>
    </xf>
    <xf numFmtId="188" fontId="24" fillId="38" borderId="56" xfId="0" applyNumberFormat="1" applyFont="1" applyFill="1" applyBorder="1" applyAlignment="1">
      <alignment horizontal="center" vertical="center" wrapText="1"/>
    </xf>
    <xf numFmtId="188" fontId="24" fillId="38" borderId="27" xfId="0" applyNumberFormat="1" applyFont="1" applyFill="1" applyBorder="1" applyAlignment="1">
      <alignment horizontal="center" vertical="center" wrapText="1"/>
    </xf>
    <xf numFmtId="188" fontId="24" fillId="50" borderId="24" xfId="0" applyNumberFormat="1" applyFont="1" applyFill="1" applyBorder="1" applyAlignment="1">
      <alignment horizontal="center" vertical="center" wrapText="1"/>
    </xf>
    <xf numFmtId="188" fontId="24" fillId="50" borderId="13" xfId="0" applyNumberFormat="1" applyFont="1" applyFill="1" applyBorder="1" applyAlignment="1">
      <alignment horizontal="center" vertical="center" wrapText="1"/>
    </xf>
    <xf numFmtId="188" fontId="24" fillId="50" borderId="18" xfId="0" applyNumberFormat="1" applyFont="1" applyFill="1" applyBorder="1" applyAlignment="1">
      <alignment horizontal="center" vertical="center" wrapText="1"/>
    </xf>
    <xf numFmtId="0" fontId="1" fillId="45" borderId="24" xfId="0" applyFont="1" applyFill="1" applyBorder="1" applyAlignment="1">
      <alignment horizontal="center" vertical="justify"/>
    </xf>
    <xf numFmtId="0" fontId="1" fillId="45" borderId="18" xfId="0" applyFont="1" applyFill="1" applyBorder="1" applyAlignment="1">
      <alignment horizontal="center" vertical="justify"/>
    </xf>
    <xf numFmtId="0" fontId="1" fillId="45" borderId="13" xfId="0" applyFont="1" applyFill="1" applyBorder="1" applyAlignment="1">
      <alignment horizontal="center" vertical="justify"/>
    </xf>
    <xf numFmtId="188" fontId="21" fillId="44" borderId="24" xfId="0" applyNumberFormat="1" applyFont="1" applyFill="1" applyBorder="1" applyAlignment="1">
      <alignment horizontal="center" vertical="justify"/>
    </xf>
    <xf numFmtId="188" fontId="21" fillId="44" borderId="18" xfId="0" applyNumberFormat="1" applyFont="1" applyFill="1" applyBorder="1" applyAlignment="1">
      <alignment horizontal="center" vertical="justify"/>
    </xf>
    <xf numFmtId="188" fontId="21" fillId="44" borderId="13" xfId="0" applyNumberFormat="1" applyFont="1" applyFill="1" applyBorder="1" applyAlignment="1">
      <alignment horizontal="center" vertical="justify"/>
    </xf>
    <xf numFmtId="1" fontId="13" fillId="0" borderId="24" xfId="0" applyNumberFormat="1" applyFont="1" applyBorder="1" applyAlignment="1">
      <alignment horizontal="center" vertical="center"/>
    </xf>
    <xf numFmtId="1" fontId="13" fillId="0" borderId="18" xfId="0" applyNumberFormat="1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88" fontId="24" fillId="50" borderId="33" xfId="0" applyNumberFormat="1" applyFont="1" applyFill="1" applyBorder="1" applyAlignment="1">
      <alignment horizontal="center" vertical="center" wrapText="1"/>
    </xf>
    <xf numFmtId="188" fontId="24" fillId="50" borderId="0" xfId="0" applyNumberFormat="1" applyFont="1" applyFill="1" applyBorder="1" applyAlignment="1">
      <alignment horizontal="center" vertical="center" wrapText="1"/>
    </xf>
    <xf numFmtId="188" fontId="5" fillId="0" borderId="24" xfId="0" applyNumberFormat="1" applyFont="1" applyFill="1" applyBorder="1" applyAlignment="1">
      <alignment horizontal="center" vertical="justify"/>
    </xf>
    <xf numFmtId="188" fontId="5" fillId="0" borderId="18" xfId="0" applyNumberFormat="1" applyFont="1" applyFill="1" applyBorder="1" applyAlignment="1">
      <alignment horizontal="center" vertical="justify"/>
    </xf>
    <xf numFmtId="188" fontId="5" fillId="0" borderId="13" xfId="0" applyNumberFormat="1" applyFont="1" applyFill="1" applyBorder="1" applyAlignment="1">
      <alignment horizontal="center" vertical="justify"/>
    </xf>
    <xf numFmtId="188" fontId="16" fillId="0" borderId="45" xfId="0" applyNumberFormat="1" applyFont="1" applyFill="1" applyBorder="1" applyAlignment="1">
      <alignment horizontal="center" wrapText="1"/>
    </xf>
    <xf numFmtId="188" fontId="16" fillId="0" borderId="31" xfId="0" applyNumberFormat="1" applyFont="1" applyFill="1" applyBorder="1" applyAlignment="1">
      <alignment horizontal="center" wrapText="1"/>
    </xf>
    <xf numFmtId="188" fontId="16" fillId="0" borderId="20" xfId="0" applyNumberFormat="1" applyFont="1" applyFill="1" applyBorder="1" applyAlignment="1">
      <alignment horizontal="center" wrapText="1"/>
    </xf>
    <xf numFmtId="188" fontId="16" fillId="0" borderId="46" xfId="0" applyNumberFormat="1" applyFont="1" applyFill="1" applyBorder="1" applyAlignment="1">
      <alignment horizontal="center" wrapText="1"/>
    </xf>
    <xf numFmtId="188" fontId="1" fillId="12" borderId="24" xfId="0" applyNumberFormat="1" applyFont="1" applyFill="1" applyBorder="1" applyAlignment="1">
      <alignment horizontal="center" vertical="center" wrapText="1"/>
    </xf>
    <xf numFmtId="188" fontId="1" fillId="12" borderId="18" xfId="0" applyNumberFormat="1" applyFont="1" applyFill="1" applyBorder="1" applyAlignment="1">
      <alignment horizontal="center" vertical="center" wrapText="1"/>
    </xf>
    <xf numFmtId="188" fontId="1" fillId="12" borderId="13" xfId="0" applyNumberFormat="1" applyFont="1" applyFill="1" applyBorder="1" applyAlignment="1">
      <alignment horizontal="center" vertical="center" wrapText="1"/>
    </xf>
    <xf numFmtId="188" fontId="5" fillId="36" borderId="24" xfId="0" applyNumberFormat="1" applyFont="1" applyFill="1" applyBorder="1" applyAlignment="1">
      <alignment horizontal="center" vertical="justify"/>
    </xf>
    <xf numFmtId="188" fontId="5" fillId="36" borderId="13" xfId="0" applyNumberFormat="1" applyFont="1" applyFill="1" applyBorder="1" applyAlignment="1">
      <alignment horizontal="center" vertical="justify"/>
    </xf>
    <xf numFmtId="188" fontId="2" fillId="0" borderId="20" xfId="0" applyNumberFormat="1" applyFont="1" applyBorder="1" applyAlignment="1">
      <alignment horizontal="center"/>
    </xf>
    <xf numFmtId="188" fontId="2" fillId="0" borderId="46" xfId="0" applyNumberFormat="1" applyFont="1" applyBorder="1" applyAlignment="1">
      <alignment horizontal="center"/>
    </xf>
    <xf numFmtId="188" fontId="2" fillId="0" borderId="15" xfId="0" applyNumberFormat="1" applyFont="1" applyBorder="1" applyAlignment="1">
      <alignment horizontal="center"/>
    </xf>
    <xf numFmtId="188" fontId="21" fillId="0" borderId="24" xfId="0" applyNumberFormat="1" applyFont="1" applyBorder="1" applyAlignment="1">
      <alignment horizontal="center" vertical="justify"/>
    </xf>
    <xf numFmtId="188" fontId="21" fillId="0" borderId="18" xfId="0" applyNumberFormat="1" applyFont="1" applyBorder="1" applyAlignment="1">
      <alignment horizontal="center" vertical="justify"/>
    </xf>
    <xf numFmtId="188" fontId="21" fillId="0" borderId="13" xfId="0" applyNumberFormat="1" applyFont="1" applyBorder="1" applyAlignment="1">
      <alignment horizontal="center" vertical="justify"/>
    </xf>
    <xf numFmtId="188" fontId="22" fillId="0" borderId="24" xfId="0" applyNumberFormat="1" applyFont="1" applyFill="1" applyBorder="1" applyAlignment="1">
      <alignment horizontal="center" vertical="justify"/>
    </xf>
    <xf numFmtId="188" fontId="22" fillId="0" borderId="18" xfId="0" applyNumberFormat="1" applyFont="1" applyFill="1" applyBorder="1" applyAlignment="1">
      <alignment horizontal="center" vertical="justify"/>
    </xf>
    <xf numFmtId="188" fontId="22" fillId="0" borderId="13" xfId="0" applyNumberFormat="1" applyFont="1" applyFill="1" applyBorder="1" applyAlignment="1">
      <alignment horizontal="center" vertical="justify"/>
    </xf>
    <xf numFmtId="188" fontId="2" fillId="43" borderId="24" xfId="0" applyNumberFormat="1" applyFont="1" applyFill="1" applyBorder="1" applyAlignment="1">
      <alignment horizontal="center" vertical="justify"/>
    </xf>
    <xf numFmtId="188" fontId="2" fillId="43" borderId="13" xfId="0" applyNumberFormat="1" applyFont="1" applyFill="1" applyBorder="1" applyAlignment="1">
      <alignment horizontal="center" vertical="justify"/>
    </xf>
    <xf numFmtId="188" fontId="20" fillId="51" borderId="24" xfId="0" applyNumberFormat="1" applyFont="1" applyFill="1" applyBorder="1" applyAlignment="1">
      <alignment horizontal="center" vertical="justify"/>
    </xf>
    <xf numFmtId="188" fontId="20" fillId="51" borderId="18" xfId="0" applyNumberFormat="1" applyFont="1" applyFill="1" applyBorder="1" applyAlignment="1">
      <alignment horizontal="center" vertical="justify"/>
    </xf>
    <xf numFmtId="188" fontId="20" fillId="51" borderId="13" xfId="0" applyNumberFormat="1" applyFont="1" applyFill="1" applyBorder="1" applyAlignment="1">
      <alignment horizontal="center" vertical="justify"/>
    </xf>
    <xf numFmtId="188" fontId="5" fillId="48" borderId="24" xfId="0" applyNumberFormat="1" applyFont="1" applyFill="1" applyBorder="1" applyAlignment="1">
      <alignment horizontal="center" vertical="justify"/>
    </xf>
    <xf numFmtId="188" fontId="5" fillId="48" borderId="18" xfId="0" applyNumberFormat="1" applyFont="1" applyFill="1" applyBorder="1" applyAlignment="1">
      <alignment horizontal="center" vertical="justify"/>
    </xf>
    <xf numFmtId="188" fontId="1" fillId="37" borderId="20" xfId="0" applyNumberFormat="1" applyFont="1" applyFill="1" applyBorder="1" applyAlignment="1">
      <alignment horizontal="center" wrapText="1"/>
    </xf>
    <xf numFmtId="188" fontId="1" fillId="37" borderId="46" xfId="0" applyNumberFormat="1" applyFont="1" applyFill="1" applyBorder="1" applyAlignment="1" quotePrefix="1">
      <alignment horizontal="center" wrapText="1"/>
    </xf>
    <xf numFmtId="188" fontId="10" fillId="40" borderId="24" xfId="48" applyNumberFormat="1" applyFont="1" applyFill="1" applyBorder="1" applyAlignment="1">
      <alignment horizontal="center" vertical="justify"/>
    </xf>
    <xf numFmtId="188" fontId="10" fillId="40" borderId="18" xfId="48" applyNumberFormat="1" applyFont="1" applyFill="1" applyBorder="1" applyAlignment="1">
      <alignment horizontal="center" vertical="justify"/>
    </xf>
    <xf numFmtId="188" fontId="10" fillId="40" borderId="13" xfId="48" applyNumberFormat="1" applyFont="1" applyFill="1" applyBorder="1" applyAlignment="1">
      <alignment horizontal="center" vertical="justify"/>
    </xf>
    <xf numFmtId="188" fontId="24" fillId="50" borderId="31" xfId="0" applyNumberFormat="1" applyFont="1" applyFill="1" applyBorder="1" applyAlignment="1">
      <alignment horizontal="center" vertical="center" wrapText="1"/>
    </xf>
    <xf numFmtId="188" fontId="33" fillId="0" borderId="0" xfId="0" applyNumberFormat="1" applyFont="1" applyBorder="1" applyAlignment="1">
      <alignment horizontal="center"/>
    </xf>
    <xf numFmtId="1" fontId="32" fillId="0" borderId="0" xfId="0" applyNumberFormat="1" applyFont="1" applyBorder="1" applyAlignment="1">
      <alignment horizontal="center" vertical="center" wrapText="1"/>
    </xf>
    <xf numFmtId="188" fontId="16" fillId="0" borderId="15" xfId="0" applyNumberFormat="1" applyFont="1" applyFill="1" applyBorder="1" applyAlignment="1">
      <alignment horizontal="center" wrapText="1"/>
    </xf>
    <xf numFmtId="188" fontId="9" fillId="0" borderId="24" xfId="48" applyNumberFormat="1" applyFont="1" applyBorder="1" applyAlignment="1">
      <alignment horizontal="center" vertical="justify"/>
    </xf>
    <xf numFmtId="188" fontId="9" fillId="0" borderId="18" xfId="48" applyNumberFormat="1" applyFont="1" applyBorder="1" applyAlignment="1">
      <alignment horizontal="center" vertical="justify"/>
    </xf>
    <xf numFmtId="188" fontId="9" fillId="0" borderId="13" xfId="48" applyNumberFormat="1" applyFont="1" applyBorder="1" applyAlignment="1">
      <alignment horizontal="center" vertical="justify"/>
    </xf>
    <xf numFmtId="0" fontId="9" fillId="41" borderId="24" xfId="0" applyFont="1" applyFill="1" applyBorder="1" applyAlignment="1">
      <alignment horizontal="center" vertical="justify"/>
    </xf>
    <xf numFmtId="0" fontId="9" fillId="41" borderId="18" xfId="0" applyFont="1" applyFill="1" applyBorder="1" applyAlignment="1">
      <alignment horizontal="center" vertical="justify"/>
    </xf>
    <xf numFmtId="0" fontId="9" fillId="41" borderId="13" xfId="0" applyFont="1" applyFill="1" applyBorder="1" applyAlignment="1">
      <alignment horizontal="center" vertical="justify"/>
    </xf>
    <xf numFmtId="188" fontId="16" fillId="0" borderId="36" xfId="0" applyNumberFormat="1" applyFont="1" applyFill="1" applyBorder="1" applyAlignment="1">
      <alignment horizontal="center" wrapText="1"/>
    </xf>
    <xf numFmtId="188" fontId="16" fillId="0" borderId="30" xfId="0" applyNumberFormat="1" applyFont="1" applyFill="1" applyBorder="1" applyAlignment="1">
      <alignment horizontal="center" wrapText="1"/>
    </xf>
    <xf numFmtId="188" fontId="24" fillId="50" borderId="54" xfId="0" applyNumberFormat="1" applyFont="1" applyFill="1" applyBorder="1" applyAlignment="1">
      <alignment horizontal="center" vertical="center" wrapText="1"/>
    </xf>
    <xf numFmtId="188" fontId="24" fillId="50" borderId="34" xfId="0" applyNumberFormat="1" applyFont="1" applyFill="1" applyBorder="1" applyAlignment="1">
      <alignment horizontal="center" vertical="center" wrapText="1"/>
    </xf>
    <xf numFmtId="188" fontId="2" fillId="36" borderId="24" xfId="0" applyNumberFormat="1" applyFont="1" applyFill="1" applyBorder="1" applyAlignment="1">
      <alignment horizontal="center" vertical="center" wrapText="1"/>
    </xf>
    <xf numFmtId="188" fontId="2" fillId="36" borderId="13" xfId="0" applyNumberFormat="1" applyFont="1" applyFill="1" applyBorder="1" applyAlignment="1">
      <alignment horizontal="center" vertical="center" wrapText="1"/>
    </xf>
    <xf numFmtId="188" fontId="5" fillId="43" borderId="24" xfId="0" applyNumberFormat="1" applyFont="1" applyFill="1" applyBorder="1" applyAlignment="1">
      <alignment horizontal="center" vertical="justify"/>
    </xf>
    <xf numFmtId="188" fontId="5" fillId="43" borderId="18" xfId="0" applyNumberFormat="1" applyFont="1" applyFill="1" applyBorder="1" applyAlignment="1">
      <alignment horizontal="center" vertical="justify"/>
    </xf>
    <xf numFmtId="188" fontId="5" fillId="43" borderId="13" xfId="0" applyNumberFormat="1" applyFont="1" applyFill="1" applyBorder="1" applyAlignment="1">
      <alignment horizontal="center" vertical="justify"/>
    </xf>
    <xf numFmtId="188" fontId="20" fillId="51" borderId="24" xfId="0" applyNumberFormat="1" applyFont="1" applyFill="1" applyBorder="1" applyAlignment="1">
      <alignment horizontal="center" vertical="justify" wrapText="1"/>
    </xf>
    <xf numFmtId="188" fontId="20" fillId="51" borderId="18" xfId="0" applyNumberFormat="1" applyFont="1" applyFill="1" applyBorder="1" applyAlignment="1">
      <alignment horizontal="center" vertical="justify" wrapText="1"/>
    </xf>
    <xf numFmtId="188" fontId="20" fillId="51" borderId="13" xfId="0" applyNumberFormat="1" applyFont="1" applyFill="1" applyBorder="1" applyAlignment="1">
      <alignment horizontal="center" vertical="justify" wrapText="1"/>
    </xf>
    <xf numFmtId="188" fontId="1" fillId="0" borderId="24" xfId="0" applyNumberFormat="1" applyFont="1" applyFill="1" applyBorder="1" applyAlignment="1">
      <alignment horizontal="center" vertical="justify"/>
    </xf>
    <xf numFmtId="188" fontId="1" fillId="0" borderId="18" xfId="0" applyNumberFormat="1" applyFont="1" applyFill="1" applyBorder="1" applyAlignment="1">
      <alignment horizontal="center" vertical="justify"/>
    </xf>
    <xf numFmtId="188" fontId="1" fillId="0" borderId="13" xfId="0" applyNumberFormat="1" applyFont="1" applyFill="1" applyBorder="1" applyAlignment="1">
      <alignment horizontal="center" vertical="justify"/>
    </xf>
    <xf numFmtId="188" fontId="19" fillId="0" borderId="24" xfId="48" applyNumberFormat="1" applyFont="1" applyBorder="1" applyAlignment="1">
      <alignment horizontal="center" vertical="justify"/>
    </xf>
    <xf numFmtId="188" fontId="19" fillId="0" borderId="18" xfId="48" applyNumberFormat="1" applyFont="1" applyBorder="1" applyAlignment="1">
      <alignment horizontal="center" vertical="justify"/>
    </xf>
    <xf numFmtId="188" fontId="19" fillId="0" borderId="13" xfId="48" applyNumberFormat="1" applyFont="1" applyBorder="1" applyAlignment="1">
      <alignment horizontal="center" vertical="justify"/>
    </xf>
    <xf numFmtId="0" fontId="29" fillId="0" borderId="0" xfId="0" applyFont="1" applyAlignment="1">
      <alignment horizontal="center"/>
    </xf>
    <xf numFmtId="17" fontId="29" fillId="0" borderId="0" xfId="0" applyNumberFormat="1" applyFont="1" applyBorder="1" applyAlignment="1">
      <alignment horizontal="center"/>
    </xf>
    <xf numFmtId="188" fontId="5" fillId="40" borderId="24" xfId="48" applyNumberFormat="1" applyFont="1" applyFill="1" applyBorder="1" applyAlignment="1">
      <alignment horizontal="center" vertical="justify"/>
    </xf>
    <xf numFmtId="188" fontId="5" fillId="40" borderId="18" xfId="48" applyNumberFormat="1" applyFont="1" applyFill="1" applyBorder="1" applyAlignment="1">
      <alignment horizontal="center" vertical="justify"/>
    </xf>
    <xf numFmtId="188" fontId="5" fillId="40" borderId="13" xfId="48" applyNumberFormat="1" applyFont="1" applyFill="1" applyBorder="1" applyAlignment="1">
      <alignment horizontal="center" vertical="justify"/>
    </xf>
    <xf numFmtId="0" fontId="1" fillId="0" borderId="20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24" xfId="0" applyFont="1" applyBorder="1" applyAlignment="1">
      <alignment horizontal="center" vertical="justify"/>
    </xf>
    <xf numFmtId="0" fontId="1" fillId="0" borderId="18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 vertical="justify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88" fontId="1" fillId="36" borderId="24" xfId="0" applyNumberFormat="1" applyFont="1" applyFill="1" applyBorder="1" applyAlignment="1">
      <alignment horizontal="center" vertical="justify"/>
    </xf>
    <xf numFmtId="188" fontId="1" fillId="36" borderId="18" xfId="0" applyNumberFormat="1" applyFont="1" applyFill="1" applyBorder="1" applyAlignment="1">
      <alignment horizontal="center" vertical="justify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" fontId="40" fillId="0" borderId="0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56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9" borderId="28" xfId="0" applyFont="1" applyFill="1" applyBorder="1" applyAlignment="1">
      <alignment horizontal="center"/>
    </xf>
    <xf numFmtId="0" fontId="1" fillId="39" borderId="47" xfId="0" applyFont="1" applyFill="1" applyBorder="1" applyAlignment="1">
      <alignment horizontal="center"/>
    </xf>
    <xf numFmtId="0" fontId="1" fillId="39" borderId="32" xfId="0" applyFont="1" applyFill="1" applyBorder="1" applyAlignment="1">
      <alignment horizontal="center"/>
    </xf>
    <xf numFmtId="0" fontId="1" fillId="39" borderId="55" xfId="0" applyFont="1" applyFill="1" applyBorder="1" applyAlignment="1">
      <alignment horizontal="center"/>
    </xf>
    <xf numFmtId="0" fontId="1" fillId="38" borderId="47" xfId="0" applyFont="1" applyFill="1" applyBorder="1" applyAlignment="1">
      <alignment horizontal="center"/>
    </xf>
    <xf numFmtId="0" fontId="1" fillId="38" borderId="32" xfId="0" applyFont="1" applyFill="1" applyBorder="1" applyAlignment="1">
      <alignment horizontal="center"/>
    </xf>
    <xf numFmtId="0" fontId="1" fillId="38" borderId="55" xfId="0" applyFont="1" applyFill="1" applyBorder="1" applyAlignment="1">
      <alignment horizontal="center"/>
    </xf>
    <xf numFmtId="0" fontId="30" fillId="35" borderId="48" xfId="0" applyFont="1" applyFill="1" applyBorder="1" applyAlignment="1">
      <alignment horizontal="center"/>
    </xf>
    <xf numFmtId="0" fontId="30" fillId="35" borderId="43" xfId="0" applyFont="1" applyFill="1" applyBorder="1" applyAlignment="1">
      <alignment horizontal="center"/>
    </xf>
    <xf numFmtId="2" fontId="1" fillId="39" borderId="40" xfId="0" applyNumberFormat="1" applyFont="1" applyFill="1" applyBorder="1" applyAlignment="1">
      <alignment horizontal="center"/>
    </xf>
    <xf numFmtId="0" fontId="26" fillId="46" borderId="57" xfId="0" applyFont="1" applyFill="1" applyBorder="1" applyAlignment="1">
      <alignment horizontal="center" vertical="center" wrapText="1"/>
    </xf>
    <xf numFmtId="0" fontId="26" fillId="46" borderId="29" xfId="0" applyFont="1" applyFill="1" applyBorder="1" applyAlignment="1">
      <alignment horizontal="center" vertical="center" wrapText="1"/>
    </xf>
    <xf numFmtId="197" fontId="1" fillId="44" borderId="40" xfId="0" applyNumberFormat="1" applyFont="1" applyFill="1" applyBorder="1" applyAlignment="1">
      <alignment horizontal="center" vertical="center"/>
    </xf>
    <xf numFmtId="0" fontId="14" fillId="44" borderId="0" xfId="0" applyFont="1" applyFill="1" applyAlignment="1">
      <alignment horizontal="center"/>
    </xf>
    <xf numFmtId="0" fontId="26" fillId="46" borderId="57" xfId="0" applyFont="1" applyFill="1" applyBorder="1" applyAlignment="1">
      <alignment horizontal="center" vertical="center"/>
    </xf>
    <xf numFmtId="0" fontId="26" fillId="46" borderId="29" xfId="0" applyFont="1" applyFill="1" applyBorder="1" applyAlignment="1">
      <alignment horizontal="center" vertical="center"/>
    </xf>
    <xf numFmtId="0" fontId="5" fillId="46" borderId="57" xfId="0" applyFont="1" applyFill="1" applyBorder="1" applyAlignment="1">
      <alignment horizontal="center" vertical="center"/>
    </xf>
    <xf numFmtId="0" fontId="5" fillId="46" borderId="29" xfId="0" applyFont="1" applyFill="1" applyBorder="1" applyAlignment="1">
      <alignment horizontal="center" vertical="center"/>
    </xf>
    <xf numFmtId="0" fontId="5" fillId="46" borderId="57" xfId="0" applyFont="1" applyFill="1" applyBorder="1" applyAlignment="1">
      <alignment horizontal="center" vertical="center" wrapText="1"/>
    </xf>
    <xf numFmtId="0" fontId="5" fillId="46" borderId="29" xfId="0" applyFont="1" applyFill="1" applyBorder="1" applyAlignment="1">
      <alignment horizontal="center" vertical="center" wrapText="1"/>
    </xf>
    <xf numFmtId="0" fontId="1" fillId="46" borderId="28" xfId="0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Millares 5" xfId="53"/>
    <cellStyle name="Currency" xfId="54"/>
    <cellStyle name="Currency [0]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1</xdr:col>
      <xdr:colOff>285750</xdr:colOff>
      <xdr:row>4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904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embolsos%20SIS%20-%202011\REEMBOLSO%20%20%20SIS%20%20%20DICIEMBRE%20II%20%20SALDOS%20DE%20BALANCE%20-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-TRANSF"/>
      <sheetName val="PÀRA ECONOMIA Y CLAS"/>
      <sheetName val="N-Tarif"/>
      <sheetName val="RR.HH"/>
      <sheetName val="Transf."/>
    </sheetNames>
    <sheetDataSet>
      <sheetData sheetId="1">
        <row r="93">
          <cell r="AM93">
            <v>83307.05093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34"/>
  <sheetViews>
    <sheetView tabSelected="1" zoomScale="80" zoomScaleNormal="80" zoomScalePageLayoutView="0" workbookViewId="0" topLeftCell="A10">
      <pane xSplit="2" ySplit="4" topLeftCell="AH92" activePane="bottomRight" state="frozen"/>
      <selection pane="topLeft" activeCell="A10" sqref="A10"/>
      <selection pane="topRight" activeCell="C10" sqref="C10"/>
      <selection pane="bottomLeft" activeCell="A14" sqref="A14"/>
      <selection pane="bottomRight" activeCell="AN97" sqref="AN97"/>
    </sheetView>
  </sheetViews>
  <sheetFormatPr defaultColWidth="11.421875" defaultRowHeight="12.75"/>
  <cols>
    <col min="1" max="1" width="36.8515625" style="2" customWidth="1"/>
    <col min="2" max="2" width="15.57421875" style="317" customWidth="1"/>
    <col min="3" max="3" width="11.421875" style="249" customWidth="1"/>
    <col min="4" max="4" width="11.421875" style="7" customWidth="1"/>
    <col min="5" max="5" width="11.28125" style="7" customWidth="1"/>
    <col min="6" max="6" width="10.140625" style="7" customWidth="1"/>
    <col min="7" max="7" width="10.421875" style="7" customWidth="1"/>
    <col min="8" max="8" width="10.7109375" style="7" customWidth="1"/>
    <col min="9" max="10" width="11.421875" style="7" customWidth="1"/>
    <col min="11" max="11" width="14.7109375" style="341" customWidth="1"/>
    <col min="12" max="15" width="11.421875" style="7" customWidth="1"/>
    <col min="16" max="16" width="13.140625" style="7" customWidth="1"/>
    <col min="17" max="17" width="11.421875" style="7" customWidth="1"/>
    <col min="18" max="18" width="9.8515625" style="7" customWidth="1"/>
    <col min="19" max="20" width="11.421875" style="7" customWidth="1"/>
    <col min="21" max="21" width="11.421875" style="1" customWidth="1"/>
    <col min="22" max="22" width="13.8515625" style="7" customWidth="1"/>
    <col min="23" max="23" width="12.7109375" style="7" customWidth="1"/>
    <col min="24" max="24" width="15.7109375" style="7" customWidth="1"/>
    <col min="25" max="25" width="11.421875" style="1" customWidth="1"/>
    <col min="26" max="26" width="12.140625" style="7" customWidth="1"/>
    <col min="27" max="27" width="13.00390625" style="7" customWidth="1"/>
    <col min="28" max="28" width="12.8515625" style="7" customWidth="1"/>
    <col min="29" max="29" width="12.57421875" style="7" customWidth="1"/>
    <col min="30" max="30" width="13.140625" style="10" customWidth="1"/>
    <col min="31" max="31" width="12.7109375" style="317" customWidth="1"/>
    <col min="32" max="32" width="12.8515625" style="7" customWidth="1"/>
    <col min="33" max="33" width="13.8515625" style="7" customWidth="1"/>
    <col min="34" max="34" width="17.7109375" style="7" customWidth="1"/>
    <col min="35" max="35" width="12.28125" style="7" customWidth="1"/>
    <col min="36" max="36" width="13.8515625" style="7" customWidth="1"/>
    <col min="37" max="37" width="13.421875" style="7" customWidth="1"/>
    <col min="38" max="38" width="13.7109375" style="7" customWidth="1"/>
    <col min="39" max="39" width="16.57421875" style="7" customWidth="1"/>
    <col min="40" max="40" width="15.28125" style="7" customWidth="1"/>
    <col min="41" max="41" width="15.140625" style="7" customWidth="1"/>
    <col min="42" max="42" width="14.57421875" style="0" customWidth="1"/>
    <col min="43" max="43" width="11.421875" style="91" customWidth="1"/>
  </cols>
  <sheetData>
    <row r="1" spans="1:43" ht="12.75">
      <c r="A1" s="232" t="s">
        <v>27</v>
      </c>
      <c r="B1" s="205"/>
      <c r="C1" s="205"/>
      <c r="D1" s="10"/>
      <c r="E1" s="10"/>
      <c r="F1" s="10"/>
      <c r="G1" s="10"/>
      <c r="H1" s="10"/>
      <c r="I1" s="10"/>
      <c r="J1" s="10"/>
      <c r="K1" s="10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/>
      <c r="AE1" s="116"/>
      <c r="AF1" s="116"/>
      <c r="AG1" s="116"/>
      <c r="AO1"/>
      <c r="AQ1"/>
    </row>
    <row r="2" spans="1:43" ht="12.75">
      <c r="A2" s="232" t="s">
        <v>28</v>
      </c>
      <c r="B2" s="205"/>
      <c r="C2" s="205"/>
      <c r="D2" s="10"/>
      <c r="E2" s="10"/>
      <c r="F2" s="10"/>
      <c r="G2" s="10"/>
      <c r="H2" s="10"/>
      <c r="I2" s="10"/>
      <c r="J2" s="10"/>
      <c r="K2" s="10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/>
      <c r="AE2" s="116"/>
      <c r="AF2" s="116"/>
      <c r="AG2" s="116"/>
      <c r="AO2"/>
      <c r="AQ2"/>
    </row>
    <row r="3" spans="1:43" ht="12.75">
      <c r="A3" s="227"/>
      <c r="B3" s="205"/>
      <c r="C3" s="205"/>
      <c r="D3" s="10"/>
      <c r="E3" s="10"/>
      <c r="F3" s="10"/>
      <c r="G3" s="10"/>
      <c r="H3" s="10"/>
      <c r="I3" s="10"/>
      <c r="J3" s="10"/>
      <c r="K3" s="10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/>
      <c r="AE3" s="116"/>
      <c r="AF3" s="116"/>
      <c r="AG3" s="116"/>
      <c r="AO3"/>
      <c r="AQ3"/>
    </row>
    <row r="4" spans="1:43" ht="12.75">
      <c r="A4" s="233" t="s">
        <v>34</v>
      </c>
      <c r="B4" s="1"/>
      <c r="C4" s="1"/>
      <c r="D4" s="10"/>
      <c r="E4" s="10"/>
      <c r="F4" s="10"/>
      <c r="G4" s="10"/>
      <c r="H4" s="10"/>
      <c r="I4" s="10"/>
      <c r="J4" s="10"/>
      <c r="K4" s="10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/>
      <c r="AE4" s="116"/>
      <c r="AF4" s="116"/>
      <c r="AG4" s="116"/>
      <c r="AO4"/>
      <c r="AQ4"/>
    </row>
    <row r="5" spans="1:43" ht="12.75">
      <c r="A5" s="234" t="s">
        <v>35</v>
      </c>
      <c r="B5" s="1"/>
      <c r="C5" s="1"/>
      <c r="D5" s="10"/>
      <c r="E5" s="10"/>
      <c r="F5" s="10"/>
      <c r="G5" s="10"/>
      <c r="H5" s="10"/>
      <c r="I5" s="10"/>
      <c r="J5" s="10"/>
      <c r="K5" s="10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/>
      <c r="AE5" s="116"/>
      <c r="AF5" s="116"/>
      <c r="AG5" s="116"/>
      <c r="AO5"/>
      <c r="AQ5"/>
    </row>
    <row r="6" spans="2:41" ht="16.5" customHeight="1">
      <c r="B6" s="147"/>
      <c r="C6" s="147"/>
      <c r="D6" s="147"/>
      <c r="E6" s="147"/>
      <c r="F6" s="147"/>
      <c r="G6" s="147"/>
      <c r="H6" s="147"/>
      <c r="I6" s="147"/>
      <c r="J6" s="147"/>
      <c r="K6" s="327"/>
      <c r="L6" s="147"/>
      <c r="M6" s="147"/>
      <c r="N6" s="147"/>
      <c r="O6" s="147"/>
      <c r="P6" s="156"/>
      <c r="Q6" s="147"/>
      <c r="R6" s="147"/>
      <c r="S6" s="147"/>
      <c r="T6" s="147"/>
      <c r="U6" s="328"/>
      <c r="V6" s="147"/>
      <c r="W6" s="147"/>
      <c r="X6" s="147"/>
      <c r="Y6" s="73"/>
      <c r="Z6" s="147"/>
      <c r="AA6" s="147"/>
      <c r="AB6" s="147"/>
      <c r="AC6" s="147"/>
      <c r="AD6" s="147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</row>
    <row r="7" spans="1:41" ht="36" customHeight="1">
      <c r="A7" s="242"/>
      <c r="B7" s="612" t="s">
        <v>553</v>
      </c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612"/>
      <c r="N7" s="612"/>
      <c r="O7" s="612"/>
      <c r="P7" s="612"/>
      <c r="Q7" s="612"/>
      <c r="R7" s="612"/>
      <c r="S7" s="612"/>
      <c r="T7" s="612"/>
      <c r="U7" s="61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59"/>
      <c r="AM7" s="242"/>
      <c r="AN7" s="73"/>
      <c r="AO7" s="73"/>
    </row>
    <row r="8" spans="2:41" ht="36" customHeight="1">
      <c r="B8" s="611" t="s">
        <v>552</v>
      </c>
      <c r="C8" s="611"/>
      <c r="D8" s="611"/>
      <c r="E8" s="611"/>
      <c r="F8" s="611"/>
      <c r="G8" s="611"/>
      <c r="H8" s="611"/>
      <c r="I8" s="611"/>
      <c r="J8" s="611"/>
      <c r="K8" s="611"/>
      <c r="L8" s="611"/>
      <c r="M8" s="611"/>
      <c r="N8" s="611"/>
      <c r="O8" s="611"/>
      <c r="P8" s="611"/>
      <c r="Q8" s="611"/>
      <c r="R8" s="611"/>
      <c r="S8" s="611"/>
      <c r="T8" s="611"/>
      <c r="U8" s="611"/>
      <c r="V8" s="460"/>
      <c r="W8" s="460"/>
      <c r="X8" s="460"/>
      <c r="Y8" s="460"/>
      <c r="Z8" s="460"/>
      <c r="AA8" s="460"/>
      <c r="AB8" s="460"/>
      <c r="AC8" s="460"/>
      <c r="AD8" s="460"/>
      <c r="AE8" s="460"/>
      <c r="AF8" s="460"/>
      <c r="AG8" s="460"/>
      <c r="AH8" s="460"/>
      <c r="AI8" s="460"/>
      <c r="AJ8" s="460"/>
      <c r="AK8" s="242"/>
      <c r="AL8" s="259"/>
      <c r="AM8" s="242"/>
      <c r="AN8" s="73"/>
      <c r="AO8" s="73"/>
    </row>
    <row r="9" spans="22:41" ht="21.75" customHeight="1" thickBot="1">
      <c r="V9" s="556"/>
      <c r="W9" s="557"/>
      <c r="X9" s="557"/>
      <c r="AG9" s="243"/>
      <c r="AH9" s="243"/>
      <c r="AI9" s="243"/>
      <c r="AJ9" s="243"/>
      <c r="AK9" s="243"/>
      <c r="AL9" s="243"/>
      <c r="AM9" s="243"/>
      <c r="AN9" s="80"/>
      <c r="AO9" s="80"/>
    </row>
    <row r="10" spans="1:42" ht="28.5" customHeight="1" thickBot="1">
      <c r="A10" s="572" t="s">
        <v>109</v>
      </c>
      <c r="B10" s="614" t="s">
        <v>327</v>
      </c>
      <c r="C10" s="561" t="s">
        <v>439</v>
      </c>
      <c r="D10" s="563" t="s">
        <v>438</v>
      </c>
      <c r="E10" s="575" t="s">
        <v>445</v>
      </c>
      <c r="F10" s="563" t="s">
        <v>446</v>
      </c>
      <c r="G10" s="563" t="s">
        <v>447</v>
      </c>
      <c r="H10" s="563" t="s">
        <v>448</v>
      </c>
      <c r="I10" s="575" t="s">
        <v>449</v>
      </c>
      <c r="J10" s="563" t="s">
        <v>450</v>
      </c>
      <c r="K10" s="617" t="s">
        <v>11</v>
      </c>
      <c r="L10" s="622" t="s">
        <v>440</v>
      </c>
      <c r="M10" s="563" t="s">
        <v>441</v>
      </c>
      <c r="N10" s="563" t="s">
        <v>442</v>
      </c>
      <c r="O10" s="563" t="s">
        <v>443</v>
      </c>
      <c r="P10" s="563" t="s">
        <v>444</v>
      </c>
      <c r="Q10" s="563" t="s">
        <v>534</v>
      </c>
      <c r="R10" s="575" t="s">
        <v>535</v>
      </c>
      <c r="S10" s="563" t="s">
        <v>462</v>
      </c>
      <c r="T10" s="563" t="s">
        <v>1</v>
      </c>
      <c r="U10" s="566" t="s">
        <v>7</v>
      </c>
      <c r="V10" s="563" t="s">
        <v>460</v>
      </c>
      <c r="W10" s="563" t="s">
        <v>463</v>
      </c>
      <c r="X10" s="563" t="s">
        <v>461</v>
      </c>
      <c r="Y10" s="566" t="s">
        <v>533</v>
      </c>
      <c r="Z10" s="563" t="s">
        <v>451</v>
      </c>
      <c r="AA10" s="563" t="s">
        <v>452</v>
      </c>
      <c r="AB10" s="563" t="s">
        <v>453</v>
      </c>
      <c r="AC10" s="563" t="s">
        <v>454</v>
      </c>
      <c r="AD10" s="584" t="s">
        <v>164</v>
      </c>
      <c r="AE10" s="607" t="s">
        <v>165</v>
      </c>
      <c r="AF10" s="589" t="s">
        <v>141</v>
      </c>
      <c r="AG10" s="590"/>
      <c r="AH10" s="590"/>
      <c r="AI10" s="590"/>
      <c r="AJ10" s="591"/>
      <c r="AK10" s="603" t="s">
        <v>178</v>
      </c>
      <c r="AL10" s="589" t="s">
        <v>157</v>
      </c>
      <c r="AM10" s="590"/>
      <c r="AN10" s="590"/>
      <c r="AO10" s="590"/>
      <c r="AP10" s="591"/>
    </row>
    <row r="11" spans="1:42" ht="93" customHeight="1" thickBot="1">
      <c r="A11" s="573"/>
      <c r="B11" s="615"/>
      <c r="C11" s="562"/>
      <c r="D11" s="564"/>
      <c r="E11" s="576"/>
      <c r="F11" s="565"/>
      <c r="G11" s="564"/>
      <c r="H11" s="565"/>
      <c r="I11" s="576"/>
      <c r="J11" s="564"/>
      <c r="K11" s="618"/>
      <c r="L11" s="623"/>
      <c r="M11" s="564"/>
      <c r="N11" s="564"/>
      <c r="O11" s="564"/>
      <c r="P11" s="564"/>
      <c r="Q11" s="564"/>
      <c r="R11" s="610"/>
      <c r="S11" s="564"/>
      <c r="T11" s="564"/>
      <c r="U11" s="567"/>
      <c r="V11" s="564"/>
      <c r="W11" s="564"/>
      <c r="X11" s="564"/>
      <c r="Y11" s="567"/>
      <c r="Z11" s="564"/>
      <c r="AA11" s="564"/>
      <c r="AB11" s="564"/>
      <c r="AC11" s="564"/>
      <c r="AD11" s="585"/>
      <c r="AE11" s="608"/>
      <c r="AF11" s="577" t="s">
        <v>456</v>
      </c>
      <c r="AG11" s="577" t="s">
        <v>457</v>
      </c>
      <c r="AH11" s="577" t="s">
        <v>183</v>
      </c>
      <c r="AI11" s="569" t="s">
        <v>184</v>
      </c>
      <c r="AJ11" s="600" t="s">
        <v>458</v>
      </c>
      <c r="AK11" s="604"/>
      <c r="AL11" s="595" t="s">
        <v>163</v>
      </c>
      <c r="AM11" s="421" t="s">
        <v>294</v>
      </c>
      <c r="AN11" s="298" t="s">
        <v>455</v>
      </c>
      <c r="AO11" s="592" t="s">
        <v>159</v>
      </c>
      <c r="AP11" s="171" t="s">
        <v>169</v>
      </c>
    </row>
    <row r="12" spans="1:42" ht="33" customHeight="1" thickBot="1">
      <c r="A12" s="573"/>
      <c r="B12" s="615"/>
      <c r="C12" s="149" t="s">
        <v>302</v>
      </c>
      <c r="D12" s="148" t="s">
        <v>303</v>
      </c>
      <c r="E12" s="148" t="s">
        <v>304</v>
      </c>
      <c r="F12" s="148" t="s">
        <v>305</v>
      </c>
      <c r="G12" s="148" t="s">
        <v>308</v>
      </c>
      <c r="H12" s="148" t="s">
        <v>309</v>
      </c>
      <c r="I12" s="148" t="s">
        <v>307</v>
      </c>
      <c r="J12" s="148" t="s">
        <v>306</v>
      </c>
      <c r="K12" s="618"/>
      <c r="L12" s="157" t="s">
        <v>310</v>
      </c>
      <c r="M12" s="148" t="s">
        <v>311</v>
      </c>
      <c r="N12" s="148" t="s">
        <v>312</v>
      </c>
      <c r="O12" s="148" t="s">
        <v>313</v>
      </c>
      <c r="P12" s="148" t="s">
        <v>314</v>
      </c>
      <c r="Q12" s="148" t="s">
        <v>539</v>
      </c>
      <c r="R12" s="148" t="s">
        <v>537</v>
      </c>
      <c r="S12" s="148" t="s">
        <v>538</v>
      </c>
      <c r="T12" s="148" t="s">
        <v>314</v>
      </c>
      <c r="U12" s="567"/>
      <c r="V12" s="148" t="s">
        <v>540</v>
      </c>
      <c r="W12" s="148" t="s">
        <v>541</v>
      </c>
      <c r="X12" s="148" t="s">
        <v>542</v>
      </c>
      <c r="Y12" s="567"/>
      <c r="Z12" s="605" t="s">
        <v>543</v>
      </c>
      <c r="AA12" s="606"/>
      <c r="AB12" s="606"/>
      <c r="AC12" s="606"/>
      <c r="AD12" s="585"/>
      <c r="AE12" s="608"/>
      <c r="AF12" s="578"/>
      <c r="AG12" s="578"/>
      <c r="AH12" s="578"/>
      <c r="AI12" s="570"/>
      <c r="AJ12" s="601"/>
      <c r="AK12" s="559" t="s">
        <v>551</v>
      </c>
      <c r="AL12" s="596"/>
      <c r="AM12" s="598" t="s">
        <v>547</v>
      </c>
      <c r="AN12" s="587" t="s">
        <v>548</v>
      </c>
      <c r="AO12" s="593"/>
      <c r="AP12" s="587" t="s">
        <v>549</v>
      </c>
    </row>
    <row r="13" spans="1:42" ht="40.5" customHeight="1" thickBot="1">
      <c r="A13" s="574"/>
      <c r="B13" s="616"/>
      <c r="C13" s="459"/>
      <c r="D13" s="620" t="s">
        <v>162</v>
      </c>
      <c r="E13" s="621"/>
      <c r="F13" s="621"/>
      <c r="G13" s="621"/>
      <c r="H13" s="621"/>
      <c r="I13" s="621"/>
      <c r="J13" s="621"/>
      <c r="K13" s="619"/>
      <c r="L13" s="582" t="s">
        <v>301</v>
      </c>
      <c r="M13" s="583"/>
      <c r="N13" s="583"/>
      <c r="O13" s="583"/>
      <c r="P13" s="583"/>
      <c r="Q13" s="583"/>
      <c r="R13" s="583"/>
      <c r="S13" s="583"/>
      <c r="T13" s="583"/>
      <c r="U13" s="568"/>
      <c r="V13" s="582" t="s">
        <v>198</v>
      </c>
      <c r="W13" s="583"/>
      <c r="X13" s="613"/>
      <c r="Y13" s="568"/>
      <c r="Z13" s="580" t="s">
        <v>6</v>
      </c>
      <c r="AA13" s="581"/>
      <c r="AB13" s="581"/>
      <c r="AC13" s="581"/>
      <c r="AD13" s="586"/>
      <c r="AE13" s="609"/>
      <c r="AF13" s="579"/>
      <c r="AG13" s="579"/>
      <c r="AH13" s="579"/>
      <c r="AI13" s="571"/>
      <c r="AJ13" s="602"/>
      <c r="AK13" s="560"/>
      <c r="AL13" s="597"/>
      <c r="AM13" s="599"/>
      <c r="AN13" s="588"/>
      <c r="AO13" s="594"/>
      <c r="AP13" s="588"/>
    </row>
    <row r="14" spans="1:42" ht="12.75">
      <c r="A14" s="11" t="s">
        <v>43</v>
      </c>
      <c r="B14" s="311"/>
      <c r="C14" s="461"/>
      <c r="D14" s="159"/>
      <c r="E14" s="13"/>
      <c r="F14" s="42"/>
      <c r="G14" s="42"/>
      <c r="H14" s="42"/>
      <c r="I14" s="42"/>
      <c r="J14" s="42"/>
      <c r="K14" s="337"/>
      <c r="L14" s="43"/>
      <c r="M14" s="43"/>
      <c r="N14" s="43"/>
      <c r="O14" s="13"/>
      <c r="P14" s="13"/>
      <c r="Q14" s="13"/>
      <c r="R14" s="43"/>
      <c r="S14" s="43"/>
      <c r="T14" s="43"/>
      <c r="U14" s="329"/>
      <c r="V14" s="43"/>
      <c r="W14" s="13"/>
      <c r="X14" s="23"/>
      <c r="Y14" s="367"/>
      <c r="Z14" s="13"/>
      <c r="AA14" s="23"/>
      <c r="AB14" s="23"/>
      <c r="AC14" s="23"/>
      <c r="AD14" s="366"/>
      <c r="AE14" s="321"/>
      <c r="AF14" s="58"/>
      <c r="AG14" s="58"/>
      <c r="AH14" s="59"/>
      <c r="AI14" s="59"/>
      <c r="AJ14" s="58"/>
      <c r="AK14" s="57"/>
      <c r="AL14" s="57"/>
      <c r="AM14" s="22"/>
      <c r="AN14" s="13"/>
      <c r="AO14" s="43"/>
      <c r="AP14" s="68"/>
    </row>
    <row r="15" spans="1:42" ht="12.75">
      <c r="A15" s="5" t="s">
        <v>147</v>
      </c>
      <c r="B15" s="188">
        <v>14986.67</v>
      </c>
      <c r="C15" s="462">
        <v>486</v>
      </c>
      <c r="D15" s="173">
        <v>279</v>
      </c>
      <c r="E15" s="143">
        <v>127.5</v>
      </c>
      <c r="F15" s="150">
        <v>25.5</v>
      </c>
      <c r="G15" s="150"/>
      <c r="H15" s="150">
        <v>25</v>
      </c>
      <c r="I15" s="150">
        <v>590</v>
      </c>
      <c r="J15" s="150">
        <v>65.47</v>
      </c>
      <c r="K15" s="338">
        <f>SUM(C15:J15)</f>
        <v>1598.47</v>
      </c>
      <c r="L15" s="150">
        <v>1901</v>
      </c>
      <c r="M15" s="150">
        <v>1400</v>
      </c>
      <c r="N15" s="150"/>
      <c r="O15" s="15">
        <v>225</v>
      </c>
      <c r="P15" s="143">
        <v>169.5</v>
      </c>
      <c r="Q15" s="143">
        <v>84</v>
      </c>
      <c r="R15" s="150">
        <v>409.5</v>
      </c>
      <c r="S15" s="150"/>
      <c r="T15" s="150"/>
      <c r="U15" s="225">
        <f>SUM(L15:T15)</f>
        <v>4189</v>
      </c>
      <c r="V15" s="37">
        <v>80</v>
      </c>
      <c r="W15" s="14">
        <v>239.5</v>
      </c>
      <c r="X15" s="24">
        <v>329</v>
      </c>
      <c r="Y15" s="334">
        <f>SUM(V15:X15)</f>
        <v>648.5</v>
      </c>
      <c r="Z15" s="14">
        <v>650</v>
      </c>
      <c r="AA15" s="24">
        <v>3136.5</v>
      </c>
      <c r="AB15" s="24">
        <v>1640</v>
      </c>
      <c r="AC15" s="24">
        <v>3124.2</v>
      </c>
      <c r="AD15" s="84">
        <f>SUM(Z15:AC15)</f>
        <v>8550.7</v>
      </c>
      <c r="AE15" s="322">
        <f>+K15+U15+AD15+Y15</f>
        <v>14986.670000000002</v>
      </c>
      <c r="AF15" s="469">
        <v>8170.180019999998</v>
      </c>
      <c r="AG15" s="110">
        <v>5967.75</v>
      </c>
      <c r="AH15" s="24">
        <f>SUM(AF15:AG15)</f>
        <v>14137.930019999998</v>
      </c>
      <c r="AI15" s="24">
        <v>7052.03</v>
      </c>
      <c r="AJ15" s="14">
        <f>AH15-AI15</f>
        <v>7085.900019999998</v>
      </c>
      <c r="AK15" s="14">
        <f>B15*10%</f>
        <v>1498.6670000000001</v>
      </c>
      <c r="AL15" s="179">
        <f>AE15-AI15-AK15</f>
        <v>6435.973000000002</v>
      </c>
      <c r="AM15" s="14"/>
      <c r="AN15" s="45">
        <v>0</v>
      </c>
      <c r="AO15" s="37"/>
      <c r="AP15" s="14">
        <f>AL15-K15-U15-Y15</f>
        <v>0.003000000001520675</v>
      </c>
    </row>
    <row r="16" spans="1:43" ht="12.75">
      <c r="A16" s="3" t="s">
        <v>46</v>
      </c>
      <c r="B16" s="188">
        <v>0</v>
      </c>
      <c r="C16" s="462"/>
      <c r="D16" s="173"/>
      <c r="E16" s="143"/>
      <c r="F16" s="150"/>
      <c r="G16" s="150"/>
      <c r="H16" s="150"/>
      <c r="I16" s="150"/>
      <c r="J16" s="150"/>
      <c r="K16" s="338">
        <f aca="true" t="shared" si="0" ref="K16:K31">SUM(C16:J16)</f>
        <v>0</v>
      </c>
      <c r="L16" s="150"/>
      <c r="M16" s="150"/>
      <c r="N16" s="150"/>
      <c r="O16" s="143"/>
      <c r="P16" s="143"/>
      <c r="Q16" s="143"/>
      <c r="R16" s="150"/>
      <c r="S16" s="150"/>
      <c r="T16" s="150"/>
      <c r="U16" s="225">
        <f>SUM(L16:T16)</f>
        <v>0</v>
      </c>
      <c r="V16" s="37"/>
      <c r="W16" s="14"/>
      <c r="X16" s="24"/>
      <c r="Y16" s="334">
        <f aca="true" t="shared" si="1" ref="Y16:Y31">SUM(V16:X16)</f>
        <v>0</v>
      </c>
      <c r="Z16" s="14"/>
      <c r="AA16" s="24"/>
      <c r="AB16" s="24"/>
      <c r="AC16" s="24"/>
      <c r="AD16" s="84">
        <f>SUM(Z16:AC16)</f>
        <v>0</v>
      </c>
      <c r="AE16" s="322">
        <f>+K16+U16+AD16+Y16</f>
        <v>0</v>
      </c>
      <c r="AF16" s="469">
        <v>823.7899999999997</v>
      </c>
      <c r="AG16" s="110">
        <v>1807.96</v>
      </c>
      <c r="AH16" s="24">
        <f>SUM(AF16:AG16)</f>
        <v>2631.75</v>
      </c>
      <c r="AI16" s="24">
        <v>0</v>
      </c>
      <c r="AJ16" s="14">
        <f>AH16-AI16</f>
        <v>2631.75</v>
      </c>
      <c r="AK16" s="14">
        <f aca="true" t="shared" si="2" ref="AK16:AK28">B16*10%</f>
        <v>0</v>
      </c>
      <c r="AL16" s="179">
        <f>AE16-AI16-AK16</f>
        <v>0</v>
      </c>
      <c r="AM16" s="14"/>
      <c r="AN16" s="45">
        <v>0</v>
      </c>
      <c r="AO16" s="37"/>
      <c r="AP16" s="14">
        <f>AL16-K16-U16-Y16</f>
        <v>0</v>
      </c>
      <c r="AQ16" s="116"/>
    </row>
    <row r="17" spans="1:42" ht="12.75">
      <c r="A17" s="3" t="s">
        <v>47</v>
      </c>
      <c r="B17" s="189">
        <v>0</v>
      </c>
      <c r="C17" s="462"/>
      <c r="D17" s="173"/>
      <c r="E17" s="143"/>
      <c r="F17" s="150"/>
      <c r="G17" s="150"/>
      <c r="H17" s="150"/>
      <c r="I17" s="150"/>
      <c r="J17" s="150"/>
      <c r="K17" s="338">
        <f t="shared" si="0"/>
        <v>0</v>
      </c>
      <c r="L17" s="150"/>
      <c r="M17" s="150"/>
      <c r="N17" s="150"/>
      <c r="O17" s="143"/>
      <c r="P17" s="143"/>
      <c r="Q17" s="143"/>
      <c r="R17" s="150"/>
      <c r="S17" s="150"/>
      <c r="T17" s="150"/>
      <c r="U17" s="225">
        <f>SUM(L17:T17)</f>
        <v>0</v>
      </c>
      <c r="V17" s="37"/>
      <c r="W17" s="14"/>
      <c r="X17" s="24"/>
      <c r="Y17" s="334">
        <f t="shared" si="1"/>
        <v>0</v>
      </c>
      <c r="Z17" s="14"/>
      <c r="AA17" s="24"/>
      <c r="AB17" s="24"/>
      <c r="AC17" s="24"/>
      <c r="AD17" s="84">
        <f>SUM(Z17:AC17)</f>
        <v>0</v>
      </c>
      <c r="AE17" s="322">
        <f>+K17+U17+AD17+Y17</f>
        <v>0</v>
      </c>
      <c r="AF17" s="469">
        <v>653.4299999999997</v>
      </c>
      <c r="AG17" s="110">
        <v>586.81</v>
      </c>
      <c r="AH17" s="24">
        <f>SUM(AF17:AG17)</f>
        <v>1240.2399999999998</v>
      </c>
      <c r="AI17" s="24">
        <v>0</v>
      </c>
      <c r="AJ17" s="14">
        <f aca="true" t="shared" si="3" ref="AJ17:AJ27">AH17-AI17</f>
        <v>1240.2399999999998</v>
      </c>
      <c r="AK17" s="14">
        <f t="shared" si="2"/>
        <v>0</v>
      </c>
      <c r="AL17" s="179">
        <f>AE17-AI17-AK17</f>
        <v>0</v>
      </c>
      <c r="AM17" s="14"/>
      <c r="AN17" s="45">
        <v>0</v>
      </c>
      <c r="AO17" s="37"/>
      <c r="AP17" s="14">
        <f>AL17-K17-U17-Y17</f>
        <v>0</v>
      </c>
    </row>
    <row r="18" spans="1:42" ht="13.5" thickBot="1">
      <c r="A18" s="78" t="s">
        <v>48</v>
      </c>
      <c r="B18" s="190">
        <v>11917</v>
      </c>
      <c r="C18" s="463">
        <v>522</v>
      </c>
      <c r="D18" s="176">
        <v>397</v>
      </c>
      <c r="E18" s="170">
        <v>209</v>
      </c>
      <c r="F18" s="155"/>
      <c r="G18" s="155"/>
      <c r="H18" s="155"/>
      <c r="I18" s="155">
        <v>30</v>
      </c>
      <c r="J18" s="155">
        <v>24</v>
      </c>
      <c r="K18" s="338">
        <f t="shared" si="0"/>
        <v>1182</v>
      </c>
      <c r="L18" s="155">
        <v>60</v>
      </c>
      <c r="M18" s="155"/>
      <c r="N18" s="155"/>
      <c r="O18" s="170"/>
      <c r="P18" s="170"/>
      <c r="Q18" s="170">
        <v>24</v>
      </c>
      <c r="R18" s="155"/>
      <c r="S18" s="155"/>
      <c r="T18" s="155"/>
      <c r="U18" s="225">
        <f>SUM(L18:T18)</f>
        <v>84</v>
      </c>
      <c r="V18" s="144">
        <v>8.5</v>
      </c>
      <c r="W18" s="235">
        <v>12</v>
      </c>
      <c r="X18" s="206">
        <v>35</v>
      </c>
      <c r="Y18" s="334">
        <f t="shared" si="1"/>
        <v>55.5</v>
      </c>
      <c r="Z18" s="235">
        <v>75</v>
      </c>
      <c r="AA18" s="206">
        <v>6604.5</v>
      </c>
      <c r="AB18" s="206">
        <v>80</v>
      </c>
      <c r="AC18" s="206">
        <v>3836</v>
      </c>
      <c r="AD18" s="84">
        <f>SUM(Z18:AC18)</f>
        <v>10595.5</v>
      </c>
      <c r="AE18" s="322">
        <f>+K18+U18+AD18+Y18</f>
        <v>11917</v>
      </c>
      <c r="AF18" s="469">
        <v>1341.6799999999998</v>
      </c>
      <c r="AG18" s="356">
        <v>2581.16</v>
      </c>
      <c r="AH18" s="24">
        <f>SUM(AF18:AG18)</f>
        <v>3922.8399999999997</v>
      </c>
      <c r="AI18" s="24">
        <v>3922.84</v>
      </c>
      <c r="AJ18" s="14">
        <f t="shared" si="3"/>
        <v>0</v>
      </c>
      <c r="AK18" s="14">
        <f t="shared" si="2"/>
        <v>1191.7</v>
      </c>
      <c r="AL18" s="179">
        <f>AE18-AI18-AK18</f>
        <v>6802.46</v>
      </c>
      <c r="AM18" s="45"/>
      <c r="AN18" s="45">
        <f>'N-Tarif'!J41</f>
        <v>0</v>
      </c>
      <c r="AO18" s="53"/>
      <c r="AP18" s="14">
        <f>AL18-K18-U18-Y18</f>
        <v>5480.96</v>
      </c>
    </row>
    <row r="19" spans="1:42" ht="13.5" thickBot="1">
      <c r="A19" s="90" t="s">
        <v>49</v>
      </c>
      <c r="B19" s="310">
        <f>SUM(B15:B18)</f>
        <v>26903.67</v>
      </c>
      <c r="C19" s="326">
        <f>SUM(C15:C18)</f>
        <v>1008</v>
      </c>
      <c r="D19" s="428">
        <f aca="true" t="shared" si="4" ref="D19:AD19">SUM(D15:D18)</f>
        <v>676</v>
      </c>
      <c r="E19" s="326">
        <f t="shared" si="4"/>
        <v>336.5</v>
      </c>
      <c r="F19" s="310">
        <f t="shared" si="4"/>
        <v>25.5</v>
      </c>
      <c r="G19" s="310">
        <f>SUM(G15:G18)</f>
        <v>0</v>
      </c>
      <c r="H19" s="310">
        <f>SUM(H15:H18)</f>
        <v>25</v>
      </c>
      <c r="I19" s="310">
        <f>SUM(I15:I18)</f>
        <v>620</v>
      </c>
      <c r="J19" s="310">
        <f t="shared" si="4"/>
        <v>89.47</v>
      </c>
      <c r="K19" s="310">
        <f t="shared" si="4"/>
        <v>2780.4700000000003</v>
      </c>
      <c r="L19" s="310">
        <f t="shared" si="4"/>
        <v>1961</v>
      </c>
      <c r="M19" s="310">
        <f>SUM(M15:M18)</f>
        <v>1400</v>
      </c>
      <c r="N19" s="310">
        <f>SUM(N15:N18)</f>
        <v>0</v>
      </c>
      <c r="O19" s="369">
        <f>SUM(O15:O18)</f>
        <v>225</v>
      </c>
      <c r="P19" s="326">
        <f>SUM(P15:P18)</f>
        <v>169.5</v>
      </c>
      <c r="Q19" s="326">
        <f>SUM(Q15:Q18)</f>
        <v>108</v>
      </c>
      <c r="R19" s="310">
        <f t="shared" si="4"/>
        <v>409.5</v>
      </c>
      <c r="S19" s="310">
        <f t="shared" si="4"/>
        <v>0</v>
      </c>
      <c r="T19" s="310">
        <f t="shared" si="4"/>
        <v>0</v>
      </c>
      <c r="U19" s="310">
        <f t="shared" si="4"/>
        <v>4273</v>
      </c>
      <c r="V19" s="310">
        <f>SUM(V15:V18)</f>
        <v>88.5</v>
      </c>
      <c r="W19" s="310">
        <f>SUM(W15:W18)</f>
        <v>251.5</v>
      </c>
      <c r="X19" s="369">
        <f>SUM(X15:X18)</f>
        <v>364</v>
      </c>
      <c r="Y19" s="369">
        <f>SUM(Y15:Y18)</f>
        <v>704</v>
      </c>
      <c r="Z19" s="310">
        <f t="shared" si="4"/>
        <v>725</v>
      </c>
      <c r="AA19" s="310">
        <f t="shared" si="4"/>
        <v>9741</v>
      </c>
      <c r="AB19" s="310">
        <f t="shared" si="4"/>
        <v>1720</v>
      </c>
      <c r="AC19" s="310">
        <f t="shared" si="4"/>
        <v>6960.2</v>
      </c>
      <c r="AD19" s="310">
        <f t="shared" si="4"/>
        <v>19146.2</v>
      </c>
      <c r="AE19" s="323">
        <f aca="true" t="shared" si="5" ref="AE19:AP19">SUM(AE15:AE18)</f>
        <v>26903.670000000002</v>
      </c>
      <c r="AF19" s="8">
        <f t="shared" si="5"/>
        <v>10989.080019999998</v>
      </c>
      <c r="AG19" s="8">
        <f t="shared" si="5"/>
        <v>10943.68</v>
      </c>
      <c r="AH19" s="8">
        <f t="shared" si="5"/>
        <v>21932.760019999998</v>
      </c>
      <c r="AI19" s="8">
        <f t="shared" si="5"/>
        <v>10974.869999999999</v>
      </c>
      <c r="AJ19" s="8">
        <f t="shared" si="5"/>
        <v>10957.890019999997</v>
      </c>
      <c r="AK19" s="8">
        <f t="shared" si="5"/>
        <v>2690.367</v>
      </c>
      <c r="AL19" s="180">
        <f t="shared" si="5"/>
        <v>13238.433</v>
      </c>
      <c r="AM19" s="8">
        <f t="shared" si="5"/>
        <v>0</v>
      </c>
      <c r="AN19" s="8">
        <f t="shared" si="5"/>
        <v>0</v>
      </c>
      <c r="AO19" s="17">
        <f t="shared" si="5"/>
        <v>0</v>
      </c>
      <c r="AP19" s="8">
        <f t="shared" si="5"/>
        <v>5480.963000000002</v>
      </c>
    </row>
    <row r="20" spans="1:42" ht="12.75">
      <c r="A20" s="4" t="s">
        <v>50</v>
      </c>
      <c r="B20" s="89">
        <v>16122.56</v>
      </c>
      <c r="C20" s="464">
        <v>822</v>
      </c>
      <c r="D20" s="23">
        <v>133</v>
      </c>
      <c r="E20" s="160">
        <v>265</v>
      </c>
      <c r="F20" s="152">
        <v>76.5</v>
      </c>
      <c r="G20" s="152"/>
      <c r="H20" s="152"/>
      <c r="I20" s="152">
        <v>160</v>
      </c>
      <c r="J20" s="152">
        <v>32</v>
      </c>
      <c r="K20" s="338">
        <f t="shared" si="0"/>
        <v>1488.5</v>
      </c>
      <c r="L20" s="152">
        <v>100</v>
      </c>
      <c r="M20" s="152">
        <v>600</v>
      </c>
      <c r="N20" s="150"/>
      <c r="O20" s="152">
        <v>75</v>
      </c>
      <c r="P20" s="152"/>
      <c r="Q20" s="160">
        <v>54</v>
      </c>
      <c r="R20" s="152"/>
      <c r="S20" s="152">
        <v>300</v>
      </c>
      <c r="T20" s="152"/>
      <c r="U20" s="226">
        <f aca="true" t="shared" si="6" ref="U20:U31">SUM(L20:T20)</f>
        <v>1129</v>
      </c>
      <c r="V20" s="152">
        <v>124.06</v>
      </c>
      <c r="W20" s="160">
        <v>184.5</v>
      </c>
      <c r="X20" s="166">
        <v>230</v>
      </c>
      <c r="Y20" s="334">
        <f t="shared" si="1"/>
        <v>538.56</v>
      </c>
      <c r="Z20" s="160">
        <v>55</v>
      </c>
      <c r="AA20" s="166">
        <v>5686.5</v>
      </c>
      <c r="AB20" s="166"/>
      <c r="AC20" s="166">
        <v>7225</v>
      </c>
      <c r="AD20" s="84">
        <f aca="true" t="shared" si="7" ref="AD20:AD31">SUM(Z20:AC20)</f>
        <v>12966.5</v>
      </c>
      <c r="AE20" s="322">
        <f aca="true" t="shared" si="8" ref="AE20:AE31">+K20+U20+AD20+Y20</f>
        <v>16122.56</v>
      </c>
      <c r="AF20" s="469">
        <v>619.2200000000003</v>
      </c>
      <c r="AG20" s="229">
        <v>4910.79</v>
      </c>
      <c r="AH20" s="24">
        <f aca="true" t="shared" si="9" ref="AH20:AH31">SUM(AF20:AG20)</f>
        <v>5530.01</v>
      </c>
      <c r="AI20" s="24">
        <v>5530.01</v>
      </c>
      <c r="AJ20" s="14">
        <f t="shared" si="3"/>
        <v>0</v>
      </c>
      <c r="AK20" s="14">
        <f t="shared" si="2"/>
        <v>1612.256</v>
      </c>
      <c r="AL20" s="143">
        <f aca="true" t="shared" si="10" ref="AL20:AL27">AE20-AI20-AK20</f>
        <v>8980.294</v>
      </c>
      <c r="AM20" s="67">
        <f aca="true" t="shared" si="11" ref="AM20:AM30">AI20*10%</f>
        <v>553.0010000000001</v>
      </c>
      <c r="AN20" s="45">
        <v>0</v>
      </c>
      <c r="AO20" s="53">
        <f>AL20+AM20+AN20</f>
        <v>9533.295</v>
      </c>
      <c r="AP20" s="14">
        <f aca="true" t="shared" si="12" ref="AP20:AP31">AL20-K20-U20-Y20</f>
        <v>5824.234</v>
      </c>
    </row>
    <row r="21" spans="1:42" ht="12.75">
      <c r="A21" s="3" t="s">
        <v>51</v>
      </c>
      <c r="B21" s="61">
        <v>3506.5</v>
      </c>
      <c r="C21" s="462">
        <v>228</v>
      </c>
      <c r="D21" s="24">
        <v>20</v>
      </c>
      <c r="E21" s="143">
        <v>238</v>
      </c>
      <c r="F21" s="150"/>
      <c r="G21" s="150"/>
      <c r="H21" s="150"/>
      <c r="I21" s="150">
        <v>50</v>
      </c>
      <c r="J21" s="150"/>
      <c r="K21" s="338">
        <f t="shared" si="0"/>
        <v>536</v>
      </c>
      <c r="L21" s="150"/>
      <c r="M21" s="150">
        <v>100</v>
      </c>
      <c r="N21" s="150"/>
      <c r="O21" s="150">
        <v>21</v>
      </c>
      <c r="P21" s="150"/>
      <c r="Q21" s="143"/>
      <c r="R21" s="150"/>
      <c r="S21" s="150"/>
      <c r="T21" s="150"/>
      <c r="U21" s="225">
        <f t="shared" si="6"/>
        <v>121</v>
      </c>
      <c r="V21" s="150"/>
      <c r="W21" s="143"/>
      <c r="X21" s="118"/>
      <c r="Y21" s="334">
        <f t="shared" si="1"/>
        <v>0</v>
      </c>
      <c r="Z21" s="143"/>
      <c r="AA21" s="118">
        <v>2643.5</v>
      </c>
      <c r="AB21" s="118"/>
      <c r="AC21" s="118">
        <v>206</v>
      </c>
      <c r="AD21" s="84">
        <f t="shared" si="7"/>
        <v>2849.5</v>
      </c>
      <c r="AE21" s="322">
        <f t="shared" si="8"/>
        <v>3506.5</v>
      </c>
      <c r="AF21" s="469">
        <v>198.8399999999997</v>
      </c>
      <c r="AG21" s="110">
        <v>879.86</v>
      </c>
      <c r="AH21" s="24">
        <f t="shared" si="9"/>
        <v>1078.6999999999998</v>
      </c>
      <c r="AI21" s="24">
        <v>1078.7</v>
      </c>
      <c r="AJ21" s="14">
        <f t="shared" si="3"/>
        <v>0</v>
      </c>
      <c r="AK21" s="14">
        <f t="shared" si="2"/>
        <v>350.65000000000003</v>
      </c>
      <c r="AL21" s="143">
        <f t="shared" si="10"/>
        <v>2077.15</v>
      </c>
      <c r="AM21" s="65">
        <f t="shared" si="11"/>
        <v>107.87</v>
      </c>
      <c r="AN21" s="45">
        <v>0</v>
      </c>
      <c r="AO21" s="53">
        <f>AL21+AM21+AN21</f>
        <v>2185.02</v>
      </c>
      <c r="AP21" s="14">
        <f t="shared" si="12"/>
        <v>1420.15</v>
      </c>
    </row>
    <row r="22" spans="1:44" ht="12.75">
      <c r="A22" s="5" t="s">
        <v>202</v>
      </c>
      <c r="B22" s="61">
        <v>6181.5</v>
      </c>
      <c r="C22" s="462">
        <v>528</v>
      </c>
      <c r="D22" s="24">
        <v>130</v>
      </c>
      <c r="E22" s="143">
        <v>144.5</v>
      </c>
      <c r="F22" s="150"/>
      <c r="G22" s="150"/>
      <c r="H22" s="150"/>
      <c r="I22" s="150">
        <v>40</v>
      </c>
      <c r="J22" s="150"/>
      <c r="K22" s="338">
        <f t="shared" si="0"/>
        <v>842.5</v>
      </c>
      <c r="L22" s="150">
        <v>10</v>
      </c>
      <c r="M22" s="150"/>
      <c r="N22" s="150"/>
      <c r="O22" s="150">
        <v>6</v>
      </c>
      <c r="P22" s="150">
        <v>17</v>
      </c>
      <c r="Q22" s="174">
        <v>56.5</v>
      </c>
      <c r="R22" s="150"/>
      <c r="S22" s="150"/>
      <c r="T22" s="150"/>
      <c r="U22" s="225">
        <f t="shared" si="6"/>
        <v>89.5</v>
      </c>
      <c r="V22" s="150">
        <v>8.5</v>
      </c>
      <c r="W22" s="143"/>
      <c r="X22" s="118"/>
      <c r="Y22" s="334">
        <f t="shared" si="1"/>
        <v>8.5</v>
      </c>
      <c r="Z22" s="143">
        <v>15</v>
      </c>
      <c r="AA22" s="118">
        <v>4046</v>
      </c>
      <c r="AB22" s="118">
        <v>80</v>
      </c>
      <c r="AC22" s="118">
        <v>1100</v>
      </c>
      <c r="AD22" s="84">
        <f t="shared" si="7"/>
        <v>5241</v>
      </c>
      <c r="AE22" s="322">
        <f t="shared" si="8"/>
        <v>6181.5</v>
      </c>
      <c r="AF22" s="469">
        <v>262.1700000000001</v>
      </c>
      <c r="AG22" s="110">
        <v>1445.9</v>
      </c>
      <c r="AH22" s="24">
        <f t="shared" si="9"/>
        <v>1708.0700000000002</v>
      </c>
      <c r="AI22" s="24">
        <v>1708.07</v>
      </c>
      <c r="AJ22" s="14">
        <f>AH22-AI22</f>
        <v>0</v>
      </c>
      <c r="AK22" s="14">
        <f>B22*10%</f>
        <v>618.1500000000001</v>
      </c>
      <c r="AL22" s="143">
        <f>AE22-AI22-AK22</f>
        <v>3855.28</v>
      </c>
      <c r="AM22" s="66">
        <f t="shared" si="11"/>
        <v>170.80700000000002</v>
      </c>
      <c r="AN22" s="45">
        <v>0</v>
      </c>
      <c r="AO22" s="53">
        <f aca="true" t="shared" si="13" ref="AO22:AO30">AL22+AM22+AN22</f>
        <v>4026.0870000000004</v>
      </c>
      <c r="AP22" s="14">
        <f t="shared" si="12"/>
        <v>2914.78</v>
      </c>
      <c r="AR22" s="7"/>
    </row>
    <row r="23" spans="1:42" ht="12.75">
      <c r="A23" s="5" t="s">
        <v>190</v>
      </c>
      <c r="B23" s="61">
        <v>7915.9</v>
      </c>
      <c r="C23" s="462">
        <v>264</v>
      </c>
      <c r="D23" s="24">
        <v>72</v>
      </c>
      <c r="E23" s="143">
        <v>51</v>
      </c>
      <c r="F23" s="150"/>
      <c r="G23" s="150"/>
      <c r="H23" s="150"/>
      <c r="I23" s="150"/>
      <c r="J23" s="150">
        <v>34</v>
      </c>
      <c r="K23" s="338">
        <f t="shared" si="0"/>
        <v>421</v>
      </c>
      <c r="L23" s="150"/>
      <c r="M23" s="150"/>
      <c r="N23" s="150"/>
      <c r="O23" s="150"/>
      <c r="P23" s="150"/>
      <c r="Q23" s="174">
        <v>6</v>
      </c>
      <c r="R23" s="150"/>
      <c r="S23" s="150"/>
      <c r="T23" s="150"/>
      <c r="U23" s="225">
        <f t="shared" si="6"/>
        <v>6</v>
      </c>
      <c r="V23" s="150">
        <v>15.4</v>
      </c>
      <c r="W23" s="143">
        <v>24</v>
      </c>
      <c r="X23" s="118"/>
      <c r="Y23" s="334">
        <f t="shared" si="1"/>
        <v>39.4</v>
      </c>
      <c r="Z23" s="143">
        <v>45</v>
      </c>
      <c r="AA23" s="118">
        <v>6094.5</v>
      </c>
      <c r="AB23" s="118">
        <v>240</v>
      </c>
      <c r="AC23" s="118">
        <v>1070</v>
      </c>
      <c r="AD23" s="84">
        <f t="shared" si="7"/>
        <v>7449.5</v>
      </c>
      <c r="AE23" s="322">
        <f t="shared" si="8"/>
        <v>7915.9</v>
      </c>
      <c r="AF23" s="469">
        <v>248.75700000000006</v>
      </c>
      <c r="AG23" s="110">
        <v>899.63</v>
      </c>
      <c r="AH23" s="24">
        <f t="shared" si="9"/>
        <v>1148.3870000000002</v>
      </c>
      <c r="AI23" s="24">
        <v>1148.38</v>
      </c>
      <c r="AJ23" s="14">
        <f t="shared" si="3"/>
        <v>0.007000000000061846</v>
      </c>
      <c r="AK23" s="14">
        <f t="shared" si="2"/>
        <v>791.59</v>
      </c>
      <c r="AL23" s="143">
        <f t="shared" si="10"/>
        <v>5975.929999999999</v>
      </c>
      <c r="AM23" s="65">
        <f t="shared" si="11"/>
        <v>114.83800000000002</v>
      </c>
      <c r="AN23" s="45">
        <v>0</v>
      </c>
      <c r="AO23" s="53">
        <f t="shared" si="13"/>
        <v>6090.767999999999</v>
      </c>
      <c r="AP23" s="14">
        <f t="shared" si="12"/>
        <v>5509.53</v>
      </c>
    </row>
    <row r="24" spans="1:44" ht="12.75">
      <c r="A24" s="5" t="s">
        <v>52</v>
      </c>
      <c r="B24" s="61">
        <v>7942.5</v>
      </c>
      <c r="C24" s="462">
        <v>180</v>
      </c>
      <c r="D24" s="24"/>
      <c r="E24" s="143">
        <v>34</v>
      </c>
      <c r="F24" s="150">
        <v>25.5</v>
      </c>
      <c r="G24" s="150"/>
      <c r="H24" s="150"/>
      <c r="I24" s="150"/>
      <c r="J24" s="150">
        <v>25.5</v>
      </c>
      <c r="K24" s="338">
        <f t="shared" si="0"/>
        <v>265</v>
      </c>
      <c r="L24" s="150"/>
      <c r="M24" s="150"/>
      <c r="N24" s="150"/>
      <c r="O24" s="150">
        <v>12</v>
      </c>
      <c r="P24" s="150"/>
      <c r="Q24" s="143"/>
      <c r="R24" s="150"/>
      <c r="S24" s="150"/>
      <c r="T24" s="150"/>
      <c r="U24" s="225">
        <f t="shared" si="6"/>
        <v>12</v>
      </c>
      <c r="V24" s="150"/>
      <c r="W24" s="143"/>
      <c r="X24" s="118"/>
      <c r="Y24" s="334">
        <f t="shared" si="1"/>
        <v>0</v>
      </c>
      <c r="Z24" s="143">
        <v>15</v>
      </c>
      <c r="AA24" s="118">
        <v>7556.5</v>
      </c>
      <c r="AB24" s="118"/>
      <c r="AC24" s="118">
        <v>94</v>
      </c>
      <c r="AD24" s="84">
        <f t="shared" si="7"/>
        <v>7665.5</v>
      </c>
      <c r="AE24" s="322">
        <f t="shared" si="8"/>
        <v>7942.5</v>
      </c>
      <c r="AF24" s="469">
        <v>2102.3900000000003</v>
      </c>
      <c r="AG24" s="110">
        <v>1268.67</v>
      </c>
      <c r="AH24" s="24">
        <f t="shared" si="9"/>
        <v>3371.0600000000004</v>
      </c>
      <c r="AI24" s="24">
        <v>3371.06</v>
      </c>
      <c r="AJ24" s="14">
        <f t="shared" si="3"/>
        <v>0</v>
      </c>
      <c r="AK24" s="14">
        <f t="shared" si="2"/>
        <v>794.25</v>
      </c>
      <c r="AL24" s="143">
        <f t="shared" si="10"/>
        <v>3777.1900000000005</v>
      </c>
      <c r="AM24" s="66">
        <f t="shared" si="11"/>
        <v>337.106</v>
      </c>
      <c r="AN24" s="45">
        <v>0</v>
      </c>
      <c r="AO24" s="53">
        <f t="shared" si="13"/>
        <v>4114.296</v>
      </c>
      <c r="AP24" s="14">
        <f t="shared" si="12"/>
        <v>3500.1900000000005</v>
      </c>
      <c r="AR24" s="7"/>
    </row>
    <row r="25" spans="1:42" ht="12.75">
      <c r="A25" s="3" t="s">
        <v>45</v>
      </c>
      <c r="B25" s="188">
        <v>7171.9</v>
      </c>
      <c r="C25" s="462">
        <v>438</v>
      </c>
      <c r="D25" s="173">
        <v>125</v>
      </c>
      <c r="E25" s="143">
        <v>578</v>
      </c>
      <c r="F25" s="150">
        <v>17</v>
      </c>
      <c r="G25" s="150"/>
      <c r="H25" s="150"/>
      <c r="I25" s="150">
        <v>240</v>
      </c>
      <c r="J25" s="150">
        <v>16</v>
      </c>
      <c r="K25" s="338">
        <f t="shared" si="0"/>
        <v>1414</v>
      </c>
      <c r="L25" s="150"/>
      <c r="M25" s="150">
        <v>400</v>
      </c>
      <c r="N25" s="143"/>
      <c r="O25" s="150">
        <v>30</v>
      </c>
      <c r="P25" s="150"/>
      <c r="Q25" s="143">
        <v>60</v>
      </c>
      <c r="R25" s="150"/>
      <c r="S25" s="150"/>
      <c r="T25" s="150"/>
      <c r="U25" s="331">
        <f t="shared" si="6"/>
        <v>490</v>
      </c>
      <c r="V25" s="150">
        <v>7.9</v>
      </c>
      <c r="W25" s="143"/>
      <c r="X25" s="118"/>
      <c r="Y25" s="334">
        <f t="shared" si="1"/>
        <v>7.9</v>
      </c>
      <c r="Z25" s="143">
        <v>195</v>
      </c>
      <c r="AA25" s="118">
        <v>3791</v>
      </c>
      <c r="AB25" s="118">
        <v>50</v>
      </c>
      <c r="AC25" s="118">
        <v>1224</v>
      </c>
      <c r="AD25" s="84">
        <f t="shared" si="7"/>
        <v>5260</v>
      </c>
      <c r="AE25" s="322">
        <f t="shared" si="8"/>
        <v>7171.9</v>
      </c>
      <c r="AF25" s="469">
        <v>2633.0400000000004</v>
      </c>
      <c r="AG25" s="110">
        <v>827.68</v>
      </c>
      <c r="AH25" s="24">
        <f t="shared" si="9"/>
        <v>3460.7200000000003</v>
      </c>
      <c r="AI25" s="24">
        <v>3460.72</v>
      </c>
      <c r="AJ25" s="14">
        <f>AH25-AI25</f>
        <v>0</v>
      </c>
      <c r="AK25" s="14">
        <f>B25*10%</f>
        <v>717.19</v>
      </c>
      <c r="AL25" s="110">
        <f>AE25-AI25-AK25</f>
        <v>2993.99</v>
      </c>
      <c r="AM25" s="66">
        <f t="shared" si="11"/>
        <v>346.072</v>
      </c>
      <c r="AN25" s="45"/>
      <c r="AO25" s="53">
        <f t="shared" si="13"/>
        <v>3340.062</v>
      </c>
      <c r="AP25" s="14">
        <f t="shared" si="12"/>
        <v>1082.0899999999997</v>
      </c>
    </row>
    <row r="26" spans="1:42" ht="12.75">
      <c r="A26" s="60" t="s">
        <v>146</v>
      </c>
      <c r="B26" s="191">
        <v>1430</v>
      </c>
      <c r="C26" s="465">
        <v>186</v>
      </c>
      <c r="D26" s="175">
        <v>65</v>
      </c>
      <c r="E26" s="158">
        <v>102</v>
      </c>
      <c r="F26" s="154"/>
      <c r="G26" s="154"/>
      <c r="H26" s="154"/>
      <c r="I26" s="154">
        <v>110</v>
      </c>
      <c r="J26" s="154">
        <v>8.5</v>
      </c>
      <c r="K26" s="338">
        <f t="shared" si="0"/>
        <v>471.5</v>
      </c>
      <c r="L26" s="154"/>
      <c r="M26" s="154"/>
      <c r="N26" s="143"/>
      <c r="O26" s="154"/>
      <c r="P26" s="154"/>
      <c r="Q26" s="158"/>
      <c r="R26" s="154"/>
      <c r="S26" s="154"/>
      <c r="T26" s="154"/>
      <c r="U26" s="331">
        <f t="shared" si="6"/>
        <v>0</v>
      </c>
      <c r="V26" s="143">
        <v>8.5</v>
      </c>
      <c r="W26" s="158"/>
      <c r="X26" s="169"/>
      <c r="Y26" s="334">
        <f t="shared" si="1"/>
        <v>8.5</v>
      </c>
      <c r="Z26" s="158"/>
      <c r="AA26" s="169">
        <v>748</v>
      </c>
      <c r="AB26" s="169"/>
      <c r="AC26" s="169">
        <v>202</v>
      </c>
      <c r="AD26" s="84">
        <f t="shared" si="7"/>
        <v>950</v>
      </c>
      <c r="AE26" s="322">
        <f t="shared" si="8"/>
        <v>1430</v>
      </c>
      <c r="AF26" s="469">
        <v>3287.4300000000003</v>
      </c>
      <c r="AG26" s="356">
        <v>738.42</v>
      </c>
      <c r="AH26" s="24">
        <f t="shared" si="9"/>
        <v>4025.8500000000004</v>
      </c>
      <c r="AI26" s="24">
        <v>807</v>
      </c>
      <c r="AJ26" s="14">
        <f>AH26-AI26</f>
        <v>3218.8500000000004</v>
      </c>
      <c r="AK26" s="14">
        <f>B26*10%</f>
        <v>143</v>
      </c>
      <c r="AL26" s="110">
        <f>AE26-AI26-AK26</f>
        <v>480</v>
      </c>
      <c r="AM26" s="66">
        <f>AI26*10%</f>
        <v>80.7</v>
      </c>
      <c r="AN26" s="45">
        <v>0</v>
      </c>
      <c r="AO26" s="53">
        <f t="shared" si="13"/>
        <v>560.7</v>
      </c>
      <c r="AP26" s="14">
        <f t="shared" si="12"/>
        <v>0</v>
      </c>
    </row>
    <row r="27" spans="1:42" ht="12.75">
      <c r="A27" s="5" t="s">
        <v>53</v>
      </c>
      <c r="B27" s="61">
        <v>2709</v>
      </c>
      <c r="C27" s="462">
        <v>300</v>
      </c>
      <c r="D27" s="24">
        <v>122</v>
      </c>
      <c r="E27" s="143">
        <v>153</v>
      </c>
      <c r="F27" s="150"/>
      <c r="G27" s="150"/>
      <c r="H27" s="150"/>
      <c r="I27" s="150">
        <v>70</v>
      </c>
      <c r="J27" s="150">
        <v>16.5</v>
      </c>
      <c r="K27" s="338">
        <f t="shared" si="0"/>
        <v>661.5</v>
      </c>
      <c r="L27" s="150"/>
      <c r="M27" s="150"/>
      <c r="N27" s="152"/>
      <c r="O27" s="150">
        <v>15</v>
      </c>
      <c r="P27" s="150"/>
      <c r="Q27" s="143">
        <v>6</v>
      </c>
      <c r="R27" s="150">
        <v>15</v>
      </c>
      <c r="S27" s="150">
        <v>100</v>
      </c>
      <c r="T27" s="150"/>
      <c r="U27" s="225">
        <f t="shared" si="6"/>
        <v>136</v>
      </c>
      <c r="V27" s="152"/>
      <c r="W27" s="143"/>
      <c r="X27" s="118"/>
      <c r="Y27" s="334">
        <f t="shared" si="1"/>
        <v>0</v>
      </c>
      <c r="Z27" s="143">
        <v>60</v>
      </c>
      <c r="AA27" s="118">
        <v>1368.5</v>
      </c>
      <c r="AB27" s="118">
        <v>50</v>
      </c>
      <c r="AC27" s="118">
        <v>433</v>
      </c>
      <c r="AD27" s="84">
        <f t="shared" si="7"/>
        <v>1911.5</v>
      </c>
      <c r="AE27" s="322">
        <f t="shared" si="8"/>
        <v>2709</v>
      </c>
      <c r="AF27" s="469">
        <v>0</v>
      </c>
      <c r="AG27" s="110">
        <v>668.1</v>
      </c>
      <c r="AH27" s="24">
        <f t="shared" si="9"/>
        <v>668.1</v>
      </c>
      <c r="AI27" s="24">
        <v>668.1</v>
      </c>
      <c r="AJ27" s="14">
        <f t="shared" si="3"/>
        <v>0</v>
      </c>
      <c r="AK27" s="14">
        <f t="shared" si="2"/>
        <v>270.90000000000003</v>
      </c>
      <c r="AL27" s="110">
        <f t="shared" si="10"/>
        <v>1770</v>
      </c>
      <c r="AM27" s="65">
        <f t="shared" si="11"/>
        <v>66.81</v>
      </c>
      <c r="AN27" s="45">
        <v>0</v>
      </c>
      <c r="AO27" s="53">
        <f t="shared" si="13"/>
        <v>1836.81</v>
      </c>
      <c r="AP27" s="14">
        <f t="shared" si="12"/>
        <v>972.5</v>
      </c>
    </row>
    <row r="28" spans="1:44" ht="12.75">
      <c r="A28" s="5" t="s">
        <v>203</v>
      </c>
      <c r="B28" s="188">
        <v>3601.65</v>
      </c>
      <c r="C28" s="462">
        <v>438</v>
      </c>
      <c r="D28" s="173">
        <v>96</v>
      </c>
      <c r="E28" s="371">
        <v>161.5</v>
      </c>
      <c r="F28" s="150">
        <v>17</v>
      </c>
      <c r="G28" s="150"/>
      <c r="H28" s="150"/>
      <c r="I28" s="150"/>
      <c r="J28" s="150">
        <v>37</v>
      </c>
      <c r="K28" s="338">
        <f t="shared" si="0"/>
        <v>749.5</v>
      </c>
      <c r="L28" s="150"/>
      <c r="M28" s="150">
        <v>200</v>
      </c>
      <c r="N28" s="150"/>
      <c r="O28" s="150">
        <v>54</v>
      </c>
      <c r="P28" s="150">
        <v>8.5</v>
      </c>
      <c r="Q28" s="143">
        <v>6</v>
      </c>
      <c r="R28" s="150">
        <v>15</v>
      </c>
      <c r="S28" s="150"/>
      <c r="T28" s="150"/>
      <c r="U28" s="225">
        <f t="shared" si="6"/>
        <v>283.5</v>
      </c>
      <c r="V28" s="37">
        <v>15.65</v>
      </c>
      <c r="W28" s="14"/>
      <c r="X28" s="24"/>
      <c r="Y28" s="334">
        <f t="shared" si="1"/>
        <v>15.65</v>
      </c>
      <c r="Z28" s="14">
        <v>75</v>
      </c>
      <c r="AA28" s="14">
        <v>1598</v>
      </c>
      <c r="AB28" s="14"/>
      <c r="AC28" s="14">
        <v>880</v>
      </c>
      <c r="AD28" s="84">
        <f>SUM(Z28:AC28)</f>
        <v>2553</v>
      </c>
      <c r="AE28" s="322">
        <f t="shared" si="8"/>
        <v>3601.65</v>
      </c>
      <c r="AF28" s="469">
        <v>2774.7326800000005</v>
      </c>
      <c r="AG28" s="110">
        <v>1555.37</v>
      </c>
      <c r="AH28" s="24">
        <f t="shared" si="9"/>
        <v>4330.10268</v>
      </c>
      <c r="AI28" s="24">
        <v>2192.83</v>
      </c>
      <c r="AJ28" s="14">
        <f>AH28-AI28</f>
        <v>2137.27268</v>
      </c>
      <c r="AK28" s="14">
        <f t="shared" si="2"/>
        <v>360.165</v>
      </c>
      <c r="AL28" s="110">
        <f>AE28-AI28-AK28</f>
        <v>1048.6550000000002</v>
      </c>
      <c r="AM28" s="65">
        <f t="shared" si="11"/>
        <v>219.28300000000002</v>
      </c>
      <c r="AN28" s="45"/>
      <c r="AO28" s="53">
        <f t="shared" si="13"/>
        <v>1267.938</v>
      </c>
      <c r="AP28" s="14">
        <f t="shared" si="12"/>
        <v>0.0050000000001997336</v>
      </c>
      <c r="AQ28" s="116"/>
      <c r="AR28" s="7"/>
    </row>
    <row r="29" spans="1:42" ht="12.75">
      <c r="A29" s="3" t="s">
        <v>44</v>
      </c>
      <c r="B29" s="188">
        <v>2886</v>
      </c>
      <c r="C29" s="462">
        <v>222</v>
      </c>
      <c r="D29" s="173">
        <v>71</v>
      </c>
      <c r="E29" s="371">
        <v>68</v>
      </c>
      <c r="F29" s="150">
        <v>8.5</v>
      </c>
      <c r="G29" s="150"/>
      <c r="H29" s="150"/>
      <c r="I29" s="150">
        <v>10</v>
      </c>
      <c r="J29" s="150">
        <v>12</v>
      </c>
      <c r="K29" s="338">
        <f t="shared" si="0"/>
        <v>391.5</v>
      </c>
      <c r="L29" s="150"/>
      <c r="M29" s="150"/>
      <c r="N29" s="150"/>
      <c r="O29" s="150"/>
      <c r="P29" s="150"/>
      <c r="Q29" s="143">
        <v>12</v>
      </c>
      <c r="R29" s="150"/>
      <c r="S29" s="150"/>
      <c r="T29" s="150"/>
      <c r="U29" s="225">
        <f t="shared" si="6"/>
        <v>12</v>
      </c>
      <c r="V29" s="365">
        <v>8.5</v>
      </c>
      <c r="W29" s="473"/>
      <c r="X29" s="241"/>
      <c r="Y29" s="334">
        <f t="shared" si="1"/>
        <v>8.5</v>
      </c>
      <c r="Z29" s="110">
        <v>105</v>
      </c>
      <c r="AA29" s="118">
        <v>1224</v>
      </c>
      <c r="AB29" s="118"/>
      <c r="AC29" s="118">
        <v>1145</v>
      </c>
      <c r="AD29" s="84">
        <f>SUM(Z29:AC29)</f>
        <v>2474</v>
      </c>
      <c r="AE29" s="322">
        <f t="shared" si="8"/>
        <v>2886</v>
      </c>
      <c r="AF29" s="469">
        <v>1528.71</v>
      </c>
      <c r="AG29" s="110">
        <v>786.47</v>
      </c>
      <c r="AH29" s="24">
        <f t="shared" si="9"/>
        <v>2315.1800000000003</v>
      </c>
      <c r="AI29" s="24">
        <v>2185.39</v>
      </c>
      <c r="AJ29" s="14">
        <f>AH29-AI29</f>
        <v>129.79000000000042</v>
      </c>
      <c r="AK29" s="14">
        <f>B29*10%</f>
        <v>288.6</v>
      </c>
      <c r="AL29" s="110">
        <f>AE29-AI29-AK29</f>
        <v>412.0100000000001</v>
      </c>
      <c r="AM29" s="65">
        <f t="shared" si="11"/>
        <v>218.539</v>
      </c>
      <c r="AN29" s="45">
        <v>0</v>
      </c>
      <c r="AO29" s="53">
        <f t="shared" si="13"/>
        <v>630.5490000000001</v>
      </c>
      <c r="AP29" s="14">
        <f t="shared" si="12"/>
        <v>0.010000000000104592</v>
      </c>
    </row>
    <row r="30" spans="1:42" ht="12.75">
      <c r="A30" s="3" t="s">
        <v>149</v>
      </c>
      <c r="B30" s="188">
        <v>0</v>
      </c>
      <c r="C30" s="462"/>
      <c r="D30" s="173"/>
      <c r="E30" s="143"/>
      <c r="F30" s="150"/>
      <c r="G30" s="150"/>
      <c r="H30" s="150"/>
      <c r="I30" s="150"/>
      <c r="J30" s="150"/>
      <c r="K30" s="338">
        <f t="shared" si="0"/>
        <v>0</v>
      </c>
      <c r="L30" s="150"/>
      <c r="M30" s="150"/>
      <c r="N30" s="150"/>
      <c r="O30" s="150"/>
      <c r="P30" s="150"/>
      <c r="Q30" s="143"/>
      <c r="R30" s="150"/>
      <c r="S30" s="150"/>
      <c r="T30" s="150"/>
      <c r="U30" s="225">
        <f t="shared" si="6"/>
        <v>0</v>
      </c>
      <c r="V30" s="37"/>
      <c r="W30" s="14"/>
      <c r="X30" s="24"/>
      <c r="Y30" s="334">
        <f t="shared" si="1"/>
        <v>0</v>
      </c>
      <c r="Z30" s="14"/>
      <c r="AA30" s="24"/>
      <c r="AB30" s="24"/>
      <c r="AC30" s="24"/>
      <c r="AD30" s="84">
        <f t="shared" si="7"/>
        <v>0</v>
      </c>
      <c r="AE30" s="322">
        <f t="shared" si="8"/>
        <v>0</v>
      </c>
      <c r="AF30" s="469">
        <v>478.17</v>
      </c>
      <c r="AG30" s="110">
        <v>328.84</v>
      </c>
      <c r="AH30" s="24">
        <f t="shared" si="9"/>
        <v>807.01</v>
      </c>
      <c r="AI30" s="24"/>
      <c r="AJ30" s="14">
        <f>AH30-AI30</f>
        <v>807.01</v>
      </c>
      <c r="AK30" s="14">
        <f>B30*10%</f>
        <v>0</v>
      </c>
      <c r="AL30" s="110">
        <f>AE30-AI30-AK30</f>
        <v>0</v>
      </c>
      <c r="AM30" s="65">
        <f t="shared" si="11"/>
        <v>0</v>
      </c>
      <c r="AN30" s="45">
        <f>'N-Tarif'!J38</f>
        <v>0</v>
      </c>
      <c r="AO30" s="53">
        <f t="shared" si="13"/>
        <v>0</v>
      </c>
      <c r="AP30" s="14">
        <f t="shared" si="12"/>
        <v>0</v>
      </c>
    </row>
    <row r="31" spans="1:42" ht="13.5" thickBot="1">
      <c r="A31" s="78" t="s">
        <v>54</v>
      </c>
      <c r="B31" s="62">
        <v>0</v>
      </c>
      <c r="C31" s="465"/>
      <c r="D31" s="24"/>
      <c r="E31" s="158"/>
      <c r="F31" s="154"/>
      <c r="G31" s="154"/>
      <c r="H31" s="154"/>
      <c r="I31" s="154"/>
      <c r="J31" s="154"/>
      <c r="K31" s="338">
        <f t="shared" si="0"/>
        <v>0</v>
      </c>
      <c r="L31" s="154"/>
      <c r="M31" s="154"/>
      <c r="N31" s="154"/>
      <c r="O31" s="154"/>
      <c r="P31" s="154"/>
      <c r="Q31" s="158"/>
      <c r="R31" s="154"/>
      <c r="S31" s="154"/>
      <c r="T31" s="154"/>
      <c r="U31" s="331">
        <f t="shared" si="6"/>
        <v>0</v>
      </c>
      <c r="V31" s="154"/>
      <c r="W31" s="158"/>
      <c r="X31" s="169"/>
      <c r="Y31" s="334">
        <f t="shared" si="1"/>
        <v>0</v>
      </c>
      <c r="Z31" s="158"/>
      <c r="AA31" s="169"/>
      <c r="AB31" s="169"/>
      <c r="AC31" s="169"/>
      <c r="AD31" s="84">
        <f t="shared" si="7"/>
        <v>0</v>
      </c>
      <c r="AE31" s="322">
        <f t="shared" si="8"/>
        <v>0</v>
      </c>
      <c r="AF31" s="469">
        <v>144.60000000000002</v>
      </c>
      <c r="AG31" s="110">
        <v>189.65</v>
      </c>
      <c r="AH31" s="24">
        <f t="shared" si="9"/>
        <v>334.25</v>
      </c>
      <c r="AI31" s="24"/>
      <c r="AJ31" s="14">
        <f>AH31-AI31</f>
        <v>334.25</v>
      </c>
      <c r="AK31" s="14">
        <f>B31*10%</f>
        <v>0</v>
      </c>
      <c r="AL31" s="110">
        <f>AE31-AI31-AK31</f>
        <v>0</v>
      </c>
      <c r="AM31" s="22">
        <f>AI31*10%</f>
        <v>0</v>
      </c>
      <c r="AN31" s="45">
        <v>0</v>
      </c>
      <c r="AO31" s="53">
        <f>AL31+AM31+AN31</f>
        <v>0</v>
      </c>
      <c r="AP31" s="14">
        <f t="shared" si="12"/>
        <v>0</v>
      </c>
    </row>
    <row r="32" spans="1:42" ht="13.5" thickBot="1">
      <c r="A32" s="26" t="s">
        <v>55</v>
      </c>
      <c r="B32" s="310">
        <f aca="true" t="shared" si="14" ref="B32:AN32">SUM(B20:B31)</f>
        <v>59467.51</v>
      </c>
      <c r="C32" s="326">
        <f>SUM(C20:C31)</f>
        <v>3606</v>
      </c>
      <c r="D32" s="428">
        <f t="shared" si="14"/>
        <v>834</v>
      </c>
      <c r="E32" s="326">
        <f t="shared" si="14"/>
        <v>1795</v>
      </c>
      <c r="F32" s="310">
        <f t="shared" si="14"/>
        <v>144.5</v>
      </c>
      <c r="G32" s="310">
        <f>SUM(G20:G31)</f>
        <v>0</v>
      </c>
      <c r="H32" s="310">
        <f>SUM(H20:H31)</f>
        <v>0</v>
      </c>
      <c r="I32" s="310">
        <f>SUM(I20:I31)</f>
        <v>680</v>
      </c>
      <c r="J32" s="310">
        <f t="shared" si="14"/>
        <v>181.5</v>
      </c>
      <c r="K32" s="310">
        <f>SUM(K20:K31)</f>
        <v>7241</v>
      </c>
      <c r="L32" s="310">
        <f t="shared" si="14"/>
        <v>110</v>
      </c>
      <c r="M32" s="310">
        <f>SUM(M20:M31)</f>
        <v>1300</v>
      </c>
      <c r="N32" s="310">
        <f>SUM(N20:N31)</f>
        <v>0</v>
      </c>
      <c r="O32" s="310">
        <f>SUM(O20:O31)</f>
        <v>213</v>
      </c>
      <c r="P32" s="310">
        <f>SUM(P20:P31)</f>
        <v>25.5</v>
      </c>
      <c r="Q32" s="326">
        <f>SUM(Q20:Q31)</f>
        <v>200.5</v>
      </c>
      <c r="R32" s="310">
        <f t="shared" si="14"/>
        <v>30</v>
      </c>
      <c r="S32" s="310">
        <f t="shared" si="14"/>
        <v>400</v>
      </c>
      <c r="T32" s="310">
        <f t="shared" si="14"/>
        <v>0</v>
      </c>
      <c r="U32" s="310">
        <f t="shared" si="14"/>
        <v>2279</v>
      </c>
      <c r="V32" s="310">
        <f>SUM(V20:V31)</f>
        <v>188.51000000000002</v>
      </c>
      <c r="W32" s="310">
        <f>SUM(W20:W31)</f>
        <v>208.5</v>
      </c>
      <c r="X32" s="369">
        <f>SUM(X20:X31)</f>
        <v>230</v>
      </c>
      <c r="Y32" s="369">
        <f>SUM(Y20:Y31)</f>
        <v>627.0099999999999</v>
      </c>
      <c r="Z32" s="310">
        <f t="shared" si="14"/>
        <v>565</v>
      </c>
      <c r="AA32" s="310">
        <f t="shared" si="14"/>
        <v>34756.5</v>
      </c>
      <c r="AB32" s="310">
        <f t="shared" si="14"/>
        <v>420</v>
      </c>
      <c r="AC32" s="310">
        <f t="shared" si="14"/>
        <v>13579</v>
      </c>
      <c r="AD32" s="310">
        <f t="shared" si="14"/>
        <v>49320.5</v>
      </c>
      <c r="AE32" s="323">
        <f t="shared" si="14"/>
        <v>59467.51</v>
      </c>
      <c r="AF32" s="8">
        <f t="shared" si="14"/>
        <v>14278.059680000002</v>
      </c>
      <c r="AG32" s="8">
        <f t="shared" si="14"/>
        <v>14499.379999999997</v>
      </c>
      <c r="AH32" s="8">
        <f t="shared" si="14"/>
        <v>28777.439680000003</v>
      </c>
      <c r="AI32" s="8">
        <f t="shared" si="14"/>
        <v>22150.259999999995</v>
      </c>
      <c r="AJ32" s="12">
        <f t="shared" si="14"/>
        <v>6627.179680000001</v>
      </c>
      <c r="AK32" s="12">
        <f t="shared" si="14"/>
        <v>5946.751000000001</v>
      </c>
      <c r="AL32" s="184">
        <f>SUM(AL20:AL31)</f>
        <v>31370.498999999993</v>
      </c>
      <c r="AM32" s="8">
        <f>SUM(AM20:AM31)</f>
        <v>2215.026</v>
      </c>
      <c r="AN32" s="8">
        <f t="shared" si="14"/>
        <v>0</v>
      </c>
      <c r="AO32" s="17">
        <f>SUM(AO20:AO31)</f>
        <v>33585.525</v>
      </c>
      <c r="AP32" s="8">
        <f>SUM(AP20:AP31)</f>
        <v>21223.488999999998</v>
      </c>
    </row>
    <row r="33" spans="1:42" ht="12.75">
      <c r="A33" s="25" t="s">
        <v>56</v>
      </c>
      <c r="B33" s="63"/>
      <c r="C33" s="461"/>
      <c r="D33" s="162"/>
      <c r="E33" s="13"/>
      <c r="F33" s="43"/>
      <c r="G33" s="43"/>
      <c r="H33" s="43"/>
      <c r="I33" s="43"/>
      <c r="J33" s="43"/>
      <c r="K33" s="337"/>
      <c r="L33" s="43"/>
      <c r="M33" s="43"/>
      <c r="N33" s="43"/>
      <c r="O33" s="43"/>
      <c r="P33" s="43"/>
      <c r="Q33" s="163"/>
      <c r="R33" s="43"/>
      <c r="S33" s="43"/>
      <c r="T33" s="43"/>
      <c r="U33" s="226"/>
      <c r="V33" s="42"/>
      <c r="W33" s="22"/>
      <c r="X33" s="40"/>
      <c r="Y33" s="368"/>
      <c r="Z33" s="13"/>
      <c r="AA33" s="40"/>
      <c r="AB33" s="40"/>
      <c r="AC33" s="40"/>
      <c r="AD33" s="178"/>
      <c r="AE33" s="321"/>
      <c r="AF33" s="22"/>
      <c r="AG33" s="22"/>
      <c r="AH33" s="40"/>
      <c r="AI33" s="40"/>
      <c r="AJ33" s="22"/>
      <c r="AK33" s="22"/>
      <c r="AL33" s="181"/>
      <c r="AM33" s="22"/>
      <c r="AN33" s="22"/>
      <c r="AO33" s="42"/>
      <c r="AP33" s="69"/>
    </row>
    <row r="34" spans="1:42" ht="13.5" thickBot="1">
      <c r="A34" s="78" t="s">
        <v>58</v>
      </c>
      <c r="B34" s="62">
        <v>5756.5</v>
      </c>
      <c r="C34" s="465">
        <v>240</v>
      </c>
      <c r="D34" s="288">
        <v>25</v>
      </c>
      <c r="E34" s="235">
        <v>68</v>
      </c>
      <c r="F34" s="144"/>
      <c r="G34" s="144"/>
      <c r="H34" s="144"/>
      <c r="I34" s="144">
        <v>20</v>
      </c>
      <c r="J34" s="144">
        <v>8</v>
      </c>
      <c r="K34" s="338">
        <f aca="true" t="shared" si="15" ref="K34:K44">SUM(C34:J34)</f>
        <v>361</v>
      </c>
      <c r="L34" s="154"/>
      <c r="M34" s="154">
        <v>300</v>
      </c>
      <c r="N34" s="154"/>
      <c r="O34" s="154">
        <v>45</v>
      </c>
      <c r="P34" s="154"/>
      <c r="Q34" s="177">
        <v>18</v>
      </c>
      <c r="R34" s="154"/>
      <c r="S34" s="154"/>
      <c r="T34" s="154"/>
      <c r="U34" s="331">
        <f>SUM(L34:T34)</f>
        <v>363</v>
      </c>
      <c r="V34" s="144">
        <v>17</v>
      </c>
      <c r="W34" s="235"/>
      <c r="X34" s="206"/>
      <c r="Y34" s="334">
        <f aca="true" t="shared" si="16" ref="Y34:Y44">SUM(V34:X34)</f>
        <v>17</v>
      </c>
      <c r="Z34" s="235">
        <v>15</v>
      </c>
      <c r="AA34" s="206">
        <v>2541.5</v>
      </c>
      <c r="AB34" s="206"/>
      <c r="AC34" s="206">
        <v>2459</v>
      </c>
      <c r="AD34" s="84">
        <f>SUM(Z34:AC34)</f>
        <v>5015.5</v>
      </c>
      <c r="AE34" s="322">
        <f>+K34+U34+AD34+Y34</f>
        <v>5756.5</v>
      </c>
      <c r="AF34" s="14">
        <v>435.59</v>
      </c>
      <c r="AG34" s="358">
        <v>385.12</v>
      </c>
      <c r="AH34" s="24">
        <f>SUM(AF34:AG34)</f>
        <v>820.71</v>
      </c>
      <c r="AI34" s="24">
        <v>0</v>
      </c>
      <c r="AJ34" s="14">
        <f aca="true" t="shared" si="17" ref="AJ34:AJ44">AH34-AI34</f>
        <v>820.71</v>
      </c>
      <c r="AK34" s="14">
        <f aca="true" t="shared" si="18" ref="AK34:AK44">B34*10%</f>
        <v>575.65</v>
      </c>
      <c r="AL34" s="179">
        <f>AE34-AI34-AK34</f>
        <v>5180.85</v>
      </c>
      <c r="AM34" s="14"/>
      <c r="AN34" s="45">
        <v>0</v>
      </c>
      <c r="AO34" s="37"/>
      <c r="AP34" s="14">
        <f>AL34-K34-U34-Y34</f>
        <v>4439.85</v>
      </c>
    </row>
    <row r="35" spans="1:42" ht="13.5" thickBot="1">
      <c r="A35" s="90" t="s">
        <v>49</v>
      </c>
      <c r="B35" s="310">
        <f aca="true" t="shared" si="19" ref="B35:AD35">SUM(B34:B34)</f>
        <v>5756.5</v>
      </c>
      <c r="C35" s="326">
        <f>SUM(C34:C34)</f>
        <v>240</v>
      </c>
      <c r="D35" s="428">
        <f t="shared" si="19"/>
        <v>25</v>
      </c>
      <c r="E35" s="326">
        <f t="shared" si="19"/>
        <v>68</v>
      </c>
      <c r="F35" s="310">
        <f t="shared" si="19"/>
        <v>0</v>
      </c>
      <c r="G35" s="310">
        <f>SUM(G34:G34)</f>
        <v>0</v>
      </c>
      <c r="H35" s="310">
        <f>SUM(H34:H34)</f>
        <v>0</v>
      </c>
      <c r="I35" s="310">
        <f>SUM(I34:I34)</f>
        <v>20</v>
      </c>
      <c r="J35" s="310">
        <f t="shared" si="19"/>
        <v>8</v>
      </c>
      <c r="K35" s="310">
        <f t="shared" si="19"/>
        <v>361</v>
      </c>
      <c r="L35" s="310">
        <f t="shared" si="19"/>
        <v>0</v>
      </c>
      <c r="M35" s="310">
        <f t="shared" si="19"/>
        <v>300</v>
      </c>
      <c r="N35" s="310">
        <f>SUM(N34:N34)</f>
        <v>0</v>
      </c>
      <c r="O35" s="310">
        <f>SUM(O34:O34)</f>
        <v>45</v>
      </c>
      <c r="P35" s="310">
        <f>SUM(P34:P34)</f>
        <v>0</v>
      </c>
      <c r="Q35" s="326">
        <f>SUM(Q34:Q34)</f>
        <v>18</v>
      </c>
      <c r="R35" s="310">
        <f t="shared" si="19"/>
        <v>0</v>
      </c>
      <c r="S35" s="310">
        <f t="shared" si="19"/>
        <v>0</v>
      </c>
      <c r="T35" s="310">
        <f t="shared" si="19"/>
        <v>0</v>
      </c>
      <c r="U35" s="310">
        <f t="shared" si="19"/>
        <v>363</v>
      </c>
      <c r="V35" s="310">
        <f>SUM(V34:V34)</f>
        <v>17</v>
      </c>
      <c r="W35" s="310">
        <f>SUM(W34:W34)</f>
        <v>0</v>
      </c>
      <c r="X35" s="369">
        <f>SUM(X34:X34)</f>
        <v>0</v>
      </c>
      <c r="Y35" s="369">
        <f>SUM(Y34:Y34)</f>
        <v>17</v>
      </c>
      <c r="Z35" s="310">
        <f t="shared" si="19"/>
        <v>15</v>
      </c>
      <c r="AA35" s="310">
        <f t="shared" si="19"/>
        <v>2541.5</v>
      </c>
      <c r="AB35" s="310">
        <f t="shared" si="19"/>
        <v>0</v>
      </c>
      <c r="AC35" s="310">
        <f t="shared" si="19"/>
        <v>2459</v>
      </c>
      <c r="AD35" s="310">
        <f t="shared" si="19"/>
        <v>5015.5</v>
      </c>
      <c r="AE35" s="323">
        <f aca="true" t="shared" si="20" ref="AE35:AP35">SUM(AE34:AE34)</f>
        <v>5756.5</v>
      </c>
      <c r="AF35" s="8">
        <f t="shared" si="20"/>
        <v>435.59</v>
      </c>
      <c r="AG35" s="8">
        <f t="shared" si="20"/>
        <v>385.12</v>
      </c>
      <c r="AH35" s="8">
        <f t="shared" si="20"/>
        <v>820.71</v>
      </c>
      <c r="AI35" s="8">
        <f t="shared" si="20"/>
        <v>0</v>
      </c>
      <c r="AJ35" s="8">
        <f t="shared" si="20"/>
        <v>820.71</v>
      </c>
      <c r="AK35" s="8">
        <f t="shared" si="20"/>
        <v>575.65</v>
      </c>
      <c r="AL35" s="180">
        <f t="shared" si="20"/>
        <v>5180.85</v>
      </c>
      <c r="AM35" s="8">
        <f t="shared" si="20"/>
        <v>0</v>
      </c>
      <c r="AN35" s="8">
        <f t="shared" si="20"/>
        <v>0</v>
      </c>
      <c r="AO35" s="17">
        <f t="shared" si="20"/>
        <v>0</v>
      </c>
      <c r="AP35" s="8">
        <f t="shared" si="20"/>
        <v>4439.85</v>
      </c>
    </row>
    <row r="36" spans="1:43" ht="12.75">
      <c r="A36" s="4" t="s">
        <v>59</v>
      </c>
      <c r="B36" s="89">
        <v>6790</v>
      </c>
      <c r="C36" s="464">
        <v>474</v>
      </c>
      <c r="D36" s="159"/>
      <c r="E36" s="22">
        <v>229.5</v>
      </c>
      <c r="F36" s="42"/>
      <c r="G36" s="42">
        <v>50</v>
      </c>
      <c r="H36" s="42"/>
      <c r="I36" s="152">
        <v>80</v>
      </c>
      <c r="J36" s="152"/>
      <c r="K36" s="338">
        <f t="shared" si="15"/>
        <v>833.5</v>
      </c>
      <c r="L36" s="152">
        <v>1257</v>
      </c>
      <c r="M36" s="152">
        <v>600</v>
      </c>
      <c r="N36" s="152"/>
      <c r="O36" s="152">
        <v>105</v>
      </c>
      <c r="P36" s="152">
        <v>50</v>
      </c>
      <c r="Q36" s="160">
        <v>18</v>
      </c>
      <c r="R36" s="152">
        <v>33.5</v>
      </c>
      <c r="S36" s="152"/>
      <c r="T36" s="152"/>
      <c r="U36" s="226">
        <f aca="true" t="shared" si="21" ref="U36:U44">SUM(L36:T36)</f>
        <v>2063.5</v>
      </c>
      <c r="V36" s="42"/>
      <c r="W36" s="22">
        <v>62</v>
      </c>
      <c r="X36" s="40"/>
      <c r="Y36" s="334">
        <f t="shared" si="16"/>
        <v>62</v>
      </c>
      <c r="Z36" s="22">
        <v>595</v>
      </c>
      <c r="AA36" s="40">
        <v>1836</v>
      </c>
      <c r="AB36" s="40"/>
      <c r="AC36" s="40">
        <v>1400</v>
      </c>
      <c r="AD36" s="84">
        <f aca="true" t="shared" si="22" ref="AD36:AD44">SUM(Z36:AC36)</f>
        <v>3831</v>
      </c>
      <c r="AE36" s="322">
        <f aca="true" t="shared" si="23" ref="AE36:AE44">+K36+U36+AD36+Y36</f>
        <v>6790</v>
      </c>
      <c r="AF36" s="469">
        <v>1.5276668818842154E-12</v>
      </c>
      <c r="AG36" s="357">
        <v>6089.29</v>
      </c>
      <c r="AH36" s="24">
        <f aca="true" t="shared" si="24" ref="AH36:AH44">SUM(AF36:AG36)</f>
        <v>6089.290000000002</v>
      </c>
      <c r="AI36" s="24">
        <v>3152</v>
      </c>
      <c r="AJ36" s="14">
        <f t="shared" si="17"/>
        <v>2937.290000000002</v>
      </c>
      <c r="AK36" s="14">
        <f t="shared" si="18"/>
        <v>679</v>
      </c>
      <c r="AL36" s="143">
        <f>AE36-AI36-AK36</f>
        <v>2959</v>
      </c>
      <c r="AM36" s="13">
        <f aca="true" t="shared" si="25" ref="AM36:AM44">AI36*10%</f>
        <v>315.20000000000005</v>
      </c>
      <c r="AN36" s="45">
        <f>'N-Tarif'!J142</f>
        <v>3782</v>
      </c>
      <c r="AO36" s="53">
        <f>AL36+AM36+AN36</f>
        <v>7056.2</v>
      </c>
      <c r="AP36" s="14">
        <f aca="true" t="shared" si="26" ref="AP36:AP44">AL36-K36-U36-Y36</f>
        <v>0</v>
      </c>
      <c r="AQ36" s="116"/>
    </row>
    <row r="37" spans="1:44" ht="12.75">
      <c r="A37" s="6" t="s">
        <v>57</v>
      </c>
      <c r="B37" s="61">
        <v>2756</v>
      </c>
      <c r="C37" s="462">
        <v>144</v>
      </c>
      <c r="D37" s="83"/>
      <c r="E37" s="14">
        <v>34</v>
      </c>
      <c r="F37" s="37"/>
      <c r="G37" s="37"/>
      <c r="H37" s="37"/>
      <c r="I37" s="37">
        <v>80</v>
      </c>
      <c r="J37" s="37"/>
      <c r="K37" s="338">
        <f t="shared" si="15"/>
        <v>258</v>
      </c>
      <c r="L37" s="150"/>
      <c r="M37" s="150"/>
      <c r="N37" s="168"/>
      <c r="O37" s="150"/>
      <c r="P37" s="150"/>
      <c r="Q37" s="174">
        <v>12</v>
      </c>
      <c r="R37" s="150"/>
      <c r="S37" s="150"/>
      <c r="T37" s="150"/>
      <c r="U37" s="225">
        <f t="shared" si="21"/>
        <v>12</v>
      </c>
      <c r="V37" s="37"/>
      <c r="W37" s="14"/>
      <c r="X37" s="24"/>
      <c r="Y37" s="334">
        <f t="shared" si="16"/>
        <v>0</v>
      </c>
      <c r="Z37" s="14">
        <v>1230</v>
      </c>
      <c r="AA37" s="24">
        <v>765</v>
      </c>
      <c r="AB37" s="24"/>
      <c r="AC37" s="24">
        <v>491</v>
      </c>
      <c r="AD37" s="84">
        <f t="shared" si="22"/>
        <v>2486</v>
      </c>
      <c r="AE37" s="322">
        <f t="shared" si="23"/>
        <v>2756</v>
      </c>
      <c r="AF37" s="469">
        <v>1175.0300000000002</v>
      </c>
      <c r="AG37" s="110">
        <v>1388</v>
      </c>
      <c r="AH37" s="24">
        <f>SUM(AF37:AG37)</f>
        <v>2563.03</v>
      </c>
      <c r="AI37" s="24">
        <v>2200.03</v>
      </c>
      <c r="AJ37" s="14">
        <f>AH37-AI37</f>
        <v>363</v>
      </c>
      <c r="AK37" s="14">
        <f>B37*10%</f>
        <v>275.6</v>
      </c>
      <c r="AL37" s="110">
        <f>AE37-AI37-AK37</f>
        <v>280.3699999999998</v>
      </c>
      <c r="AM37" s="15">
        <f t="shared" si="25"/>
        <v>220.00300000000004</v>
      </c>
      <c r="AN37" s="45">
        <v>0</v>
      </c>
      <c r="AO37" s="53">
        <f>AL37+AM37+AN37</f>
        <v>500.3729999999998</v>
      </c>
      <c r="AP37" s="14">
        <f t="shared" si="26"/>
        <v>10.369999999999777</v>
      </c>
      <c r="AR37" s="7"/>
    </row>
    <row r="38" spans="1:42" ht="12.75">
      <c r="A38" s="5" t="s">
        <v>60</v>
      </c>
      <c r="B38" s="61">
        <v>5003.74</v>
      </c>
      <c r="C38" s="187">
        <v>480</v>
      </c>
      <c r="D38" s="224"/>
      <c r="E38" s="110">
        <v>255</v>
      </c>
      <c r="F38" s="223"/>
      <c r="G38" s="223">
        <v>30</v>
      </c>
      <c r="H38" s="223"/>
      <c r="I38" s="223">
        <v>140</v>
      </c>
      <c r="J38" s="223">
        <v>48</v>
      </c>
      <c r="K38" s="338">
        <f t="shared" si="15"/>
        <v>953</v>
      </c>
      <c r="L38" s="150"/>
      <c r="M38" s="150">
        <v>100</v>
      </c>
      <c r="N38" s="150"/>
      <c r="O38" s="150"/>
      <c r="P38" s="150"/>
      <c r="Q38" s="143">
        <v>12</v>
      </c>
      <c r="R38" s="150">
        <v>8.5</v>
      </c>
      <c r="S38" s="150"/>
      <c r="T38" s="150"/>
      <c r="U38" s="225">
        <f t="shared" si="21"/>
        <v>120.5</v>
      </c>
      <c r="V38" s="37">
        <v>1.24</v>
      </c>
      <c r="W38" s="14"/>
      <c r="X38" s="24"/>
      <c r="Y38" s="334">
        <f t="shared" si="16"/>
        <v>1.24</v>
      </c>
      <c r="Z38" s="14">
        <v>75</v>
      </c>
      <c r="AA38" s="24">
        <v>2295</v>
      </c>
      <c r="AB38" s="24"/>
      <c r="AC38" s="24">
        <v>1559</v>
      </c>
      <c r="AD38" s="84">
        <f>SUM(Z38:AC38)</f>
        <v>3929</v>
      </c>
      <c r="AE38" s="322">
        <f t="shared" si="23"/>
        <v>5003.74</v>
      </c>
      <c r="AF38" s="469">
        <v>0</v>
      </c>
      <c r="AG38" s="110">
        <v>873.43</v>
      </c>
      <c r="AH38" s="24">
        <f t="shared" si="24"/>
        <v>873.43</v>
      </c>
      <c r="AI38" s="24">
        <v>873.43</v>
      </c>
      <c r="AJ38" s="14">
        <f t="shared" si="17"/>
        <v>0</v>
      </c>
      <c r="AK38" s="14">
        <f t="shared" si="18"/>
        <v>500.374</v>
      </c>
      <c r="AL38" s="143">
        <f aca="true" t="shared" si="27" ref="AL38:AL44">AE38-AI38-AK38</f>
        <v>3629.9359999999997</v>
      </c>
      <c r="AM38" s="65">
        <f t="shared" si="25"/>
        <v>87.343</v>
      </c>
      <c r="AN38" s="45">
        <v>0</v>
      </c>
      <c r="AO38" s="53">
        <f aca="true" t="shared" si="28" ref="AO38:AO44">AL38+AM38+AN38</f>
        <v>3717.2789999999995</v>
      </c>
      <c r="AP38" s="14">
        <f t="shared" si="26"/>
        <v>2555.196</v>
      </c>
    </row>
    <row r="39" spans="1:44" ht="12.75">
      <c r="A39" s="5" t="s">
        <v>61</v>
      </c>
      <c r="B39" s="61">
        <v>9289.5</v>
      </c>
      <c r="C39" s="462">
        <v>504</v>
      </c>
      <c r="D39" s="83">
        <v>145</v>
      </c>
      <c r="E39" s="14">
        <v>153</v>
      </c>
      <c r="F39" s="37"/>
      <c r="G39" s="37"/>
      <c r="H39" s="37"/>
      <c r="I39" s="150">
        <v>70</v>
      </c>
      <c r="J39" s="150">
        <v>56</v>
      </c>
      <c r="K39" s="338">
        <f t="shared" si="15"/>
        <v>928</v>
      </c>
      <c r="L39" s="150"/>
      <c r="M39" s="150">
        <v>300</v>
      </c>
      <c r="N39" s="150"/>
      <c r="O39" s="150">
        <v>30</v>
      </c>
      <c r="P39" s="150">
        <v>15</v>
      </c>
      <c r="Q39" s="143">
        <v>60</v>
      </c>
      <c r="R39" s="150"/>
      <c r="S39" s="150"/>
      <c r="T39" s="150"/>
      <c r="U39" s="225">
        <f t="shared" si="21"/>
        <v>405</v>
      </c>
      <c r="V39" s="37"/>
      <c r="W39" s="14"/>
      <c r="X39" s="24"/>
      <c r="Y39" s="334">
        <f t="shared" si="16"/>
        <v>0</v>
      </c>
      <c r="Z39" s="14">
        <v>90</v>
      </c>
      <c r="AA39" s="24">
        <v>3680.5</v>
      </c>
      <c r="AB39" s="24"/>
      <c r="AC39" s="24">
        <v>4186</v>
      </c>
      <c r="AD39" s="84">
        <f t="shared" si="22"/>
        <v>7956.5</v>
      </c>
      <c r="AE39" s="322">
        <f t="shared" si="23"/>
        <v>9289.5</v>
      </c>
      <c r="AF39" s="469">
        <v>1662.6600000000003</v>
      </c>
      <c r="AG39" s="110">
        <v>1719.98</v>
      </c>
      <c r="AH39" s="24">
        <f t="shared" si="24"/>
        <v>3382.6400000000003</v>
      </c>
      <c r="AI39" s="24">
        <v>3382.64</v>
      </c>
      <c r="AJ39" s="14">
        <f t="shared" si="17"/>
        <v>0</v>
      </c>
      <c r="AK39" s="14">
        <f t="shared" si="18"/>
        <v>928.95</v>
      </c>
      <c r="AL39" s="143">
        <f>AE39-AI39-AK39</f>
        <v>4977.910000000001</v>
      </c>
      <c r="AM39" s="65">
        <f t="shared" si="25"/>
        <v>338.264</v>
      </c>
      <c r="AN39" s="45">
        <v>0</v>
      </c>
      <c r="AO39" s="53">
        <f t="shared" si="28"/>
        <v>5316.174000000001</v>
      </c>
      <c r="AP39" s="14">
        <f t="shared" si="26"/>
        <v>3644.9100000000008</v>
      </c>
      <c r="AQ39" s="116"/>
      <c r="AR39" s="7"/>
    </row>
    <row r="40" spans="1:42" ht="12.75">
      <c r="A40" s="3" t="s">
        <v>62</v>
      </c>
      <c r="B40" s="61">
        <v>3655.5</v>
      </c>
      <c r="C40" s="462">
        <v>444</v>
      </c>
      <c r="D40" s="83">
        <v>10</v>
      </c>
      <c r="E40" s="441">
        <v>212.5</v>
      </c>
      <c r="F40" s="37"/>
      <c r="G40" s="37"/>
      <c r="H40" s="37"/>
      <c r="I40" s="150">
        <v>150</v>
      </c>
      <c r="J40" s="150">
        <v>8</v>
      </c>
      <c r="K40" s="338">
        <f t="shared" si="15"/>
        <v>824.5</v>
      </c>
      <c r="L40" s="150"/>
      <c r="M40" s="150">
        <v>100</v>
      </c>
      <c r="N40" s="150"/>
      <c r="O40" s="150"/>
      <c r="P40" s="150"/>
      <c r="Q40" s="143">
        <v>30</v>
      </c>
      <c r="R40" s="150"/>
      <c r="S40" s="150"/>
      <c r="T40" s="150"/>
      <c r="U40" s="225">
        <f t="shared" si="21"/>
        <v>130</v>
      </c>
      <c r="V40" s="37"/>
      <c r="W40" s="14"/>
      <c r="X40" s="24"/>
      <c r="Y40" s="334">
        <f t="shared" si="16"/>
        <v>0</v>
      </c>
      <c r="Z40" s="14">
        <v>30</v>
      </c>
      <c r="AA40" s="24">
        <v>1734</v>
      </c>
      <c r="AB40" s="24"/>
      <c r="AC40" s="24">
        <v>937</v>
      </c>
      <c r="AD40" s="84">
        <f t="shared" si="22"/>
        <v>2701</v>
      </c>
      <c r="AE40" s="322">
        <f t="shared" si="23"/>
        <v>3655.5</v>
      </c>
      <c r="AF40" s="469">
        <v>1289.79</v>
      </c>
      <c r="AG40" s="110">
        <v>1322.7</v>
      </c>
      <c r="AH40" s="24">
        <f t="shared" si="24"/>
        <v>2612.49</v>
      </c>
      <c r="AI40" s="24">
        <v>2335.45</v>
      </c>
      <c r="AJ40" s="14">
        <f t="shared" si="17"/>
        <v>277.03999999999996</v>
      </c>
      <c r="AK40" s="14">
        <f t="shared" si="18"/>
        <v>365.55</v>
      </c>
      <c r="AL40" s="143">
        <f t="shared" si="27"/>
        <v>954.5000000000002</v>
      </c>
      <c r="AM40" s="65">
        <f t="shared" si="25"/>
        <v>233.545</v>
      </c>
      <c r="AN40" s="45">
        <v>0</v>
      </c>
      <c r="AO40" s="53">
        <f t="shared" si="28"/>
        <v>1188.0450000000003</v>
      </c>
      <c r="AP40" s="14">
        <f t="shared" si="26"/>
        <v>2.2737367544323206E-13</v>
      </c>
    </row>
    <row r="41" spans="1:42" ht="12.75">
      <c r="A41" s="3" t="s">
        <v>0</v>
      </c>
      <c r="B41" s="61">
        <v>3110</v>
      </c>
      <c r="C41" s="462">
        <v>480</v>
      </c>
      <c r="D41" s="83">
        <v>5</v>
      </c>
      <c r="E41" s="441">
        <v>161.5</v>
      </c>
      <c r="F41" s="37"/>
      <c r="G41" s="37"/>
      <c r="H41" s="37"/>
      <c r="I41" s="150">
        <v>140</v>
      </c>
      <c r="J41" s="150"/>
      <c r="K41" s="338">
        <f t="shared" si="15"/>
        <v>786.5</v>
      </c>
      <c r="L41" s="150"/>
      <c r="M41" s="150">
        <v>400</v>
      </c>
      <c r="N41" s="150"/>
      <c r="O41" s="150">
        <v>15</v>
      </c>
      <c r="P41" s="150"/>
      <c r="Q41" s="143"/>
      <c r="R41" s="150"/>
      <c r="S41" s="150"/>
      <c r="T41" s="150"/>
      <c r="U41" s="225">
        <f t="shared" si="21"/>
        <v>415</v>
      </c>
      <c r="V41" s="37"/>
      <c r="W41" s="14"/>
      <c r="X41" s="24"/>
      <c r="Y41" s="334">
        <f t="shared" si="16"/>
        <v>0</v>
      </c>
      <c r="Z41" s="14">
        <v>90</v>
      </c>
      <c r="AA41" s="24">
        <v>1147.5</v>
      </c>
      <c r="AB41" s="24"/>
      <c r="AC41" s="24">
        <v>671</v>
      </c>
      <c r="AD41" s="84">
        <f t="shared" si="22"/>
        <v>1908.5</v>
      </c>
      <c r="AE41" s="322">
        <f t="shared" si="23"/>
        <v>3110</v>
      </c>
      <c r="AF41" s="469">
        <v>1579.92</v>
      </c>
      <c r="AG41" s="110">
        <v>1717.93</v>
      </c>
      <c r="AH41" s="24">
        <f t="shared" si="24"/>
        <v>3297.8500000000004</v>
      </c>
      <c r="AI41" s="24">
        <v>158.52</v>
      </c>
      <c r="AJ41" s="14">
        <f t="shared" si="17"/>
        <v>3139.3300000000004</v>
      </c>
      <c r="AK41" s="14">
        <f t="shared" si="18"/>
        <v>311</v>
      </c>
      <c r="AL41" s="143">
        <f t="shared" si="27"/>
        <v>2640.48</v>
      </c>
      <c r="AM41" s="65">
        <f t="shared" si="25"/>
        <v>15.852000000000002</v>
      </c>
      <c r="AN41" s="45">
        <v>0</v>
      </c>
      <c r="AO41" s="53">
        <f t="shared" si="28"/>
        <v>2656.332</v>
      </c>
      <c r="AP41" s="14">
        <f t="shared" si="26"/>
        <v>1438.98</v>
      </c>
    </row>
    <row r="42" spans="1:42" ht="12.75">
      <c r="A42" s="5" t="s">
        <v>64</v>
      </c>
      <c r="B42" s="61">
        <v>3104</v>
      </c>
      <c r="C42" s="462">
        <v>132</v>
      </c>
      <c r="D42" s="83">
        <v>15</v>
      </c>
      <c r="E42" s="14">
        <v>25.5</v>
      </c>
      <c r="F42" s="37"/>
      <c r="G42" s="37"/>
      <c r="H42" s="37"/>
      <c r="I42" s="150">
        <v>60</v>
      </c>
      <c r="J42" s="150">
        <v>8</v>
      </c>
      <c r="K42" s="338">
        <f t="shared" si="15"/>
        <v>240.5</v>
      </c>
      <c r="L42" s="150"/>
      <c r="M42" s="223"/>
      <c r="N42" s="223"/>
      <c r="O42" s="223"/>
      <c r="P42" s="223"/>
      <c r="Q42" s="110"/>
      <c r="R42" s="223"/>
      <c r="S42" s="223"/>
      <c r="T42" s="223"/>
      <c r="U42" s="225">
        <f t="shared" si="21"/>
        <v>0</v>
      </c>
      <c r="V42" s="37"/>
      <c r="W42" s="14"/>
      <c r="X42" s="24"/>
      <c r="Y42" s="334">
        <f t="shared" si="16"/>
        <v>0</v>
      </c>
      <c r="Z42" s="14"/>
      <c r="AA42" s="24">
        <v>2422.5</v>
      </c>
      <c r="AB42" s="24"/>
      <c r="AC42" s="24">
        <v>441</v>
      </c>
      <c r="AD42" s="84">
        <f t="shared" si="22"/>
        <v>2863.5</v>
      </c>
      <c r="AE42" s="322">
        <f t="shared" si="23"/>
        <v>3104</v>
      </c>
      <c r="AF42" s="469">
        <v>0</v>
      </c>
      <c r="AG42" s="110">
        <v>158.52</v>
      </c>
      <c r="AH42" s="24">
        <f t="shared" si="24"/>
        <v>158.52</v>
      </c>
      <c r="AI42" s="24">
        <v>158.52</v>
      </c>
      <c r="AJ42" s="14">
        <f t="shared" si="17"/>
        <v>0</v>
      </c>
      <c r="AK42" s="14">
        <f t="shared" si="18"/>
        <v>310.40000000000003</v>
      </c>
      <c r="AL42" s="143">
        <f t="shared" si="27"/>
        <v>2635.08</v>
      </c>
      <c r="AM42" s="66">
        <f t="shared" si="25"/>
        <v>15.852000000000002</v>
      </c>
      <c r="AN42" s="45">
        <v>0</v>
      </c>
      <c r="AO42" s="53">
        <f t="shared" si="28"/>
        <v>2650.932</v>
      </c>
      <c r="AP42" s="14">
        <f t="shared" si="26"/>
        <v>2394.58</v>
      </c>
    </row>
    <row r="43" spans="1:43" ht="12.75">
      <c r="A43" s="5" t="s">
        <v>65</v>
      </c>
      <c r="B43" s="61">
        <v>6364.5</v>
      </c>
      <c r="C43" s="462">
        <v>486</v>
      </c>
      <c r="D43" s="83"/>
      <c r="E43" s="14">
        <v>119</v>
      </c>
      <c r="F43" s="37"/>
      <c r="G43" s="37"/>
      <c r="H43" s="37"/>
      <c r="I43" s="150">
        <v>100</v>
      </c>
      <c r="J43" s="150">
        <v>36.5</v>
      </c>
      <c r="K43" s="338">
        <f t="shared" si="15"/>
        <v>741.5</v>
      </c>
      <c r="L43" s="150"/>
      <c r="M43" s="150">
        <v>100</v>
      </c>
      <c r="N43" s="150"/>
      <c r="O43" s="150">
        <v>15</v>
      </c>
      <c r="P43" s="150"/>
      <c r="Q43" s="143">
        <v>6</v>
      </c>
      <c r="R43" s="150"/>
      <c r="S43" s="150"/>
      <c r="T43" s="150"/>
      <c r="U43" s="225">
        <f t="shared" si="21"/>
        <v>121</v>
      </c>
      <c r="V43" s="37">
        <v>8.5</v>
      </c>
      <c r="W43" s="14">
        <v>15</v>
      </c>
      <c r="X43" s="24"/>
      <c r="Y43" s="334">
        <f t="shared" si="16"/>
        <v>23.5</v>
      </c>
      <c r="Z43" s="14">
        <v>75</v>
      </c>
      <c r="AA43" s="24">
        <v>3748.5</v>
      </c>
      <c r="AB43" s="24"/>
      <c r="AC43" s="24">
        <v>1655</v>
      </c>
      <c r="AD43" s="84">
        <f t="shared" si="22"/>
        <v>5478.5</v>
      </c>
      <c r="AE43" s="322">
        <f t="shared" si="23"/>
        <v>6364.5</v>
      </c>
      <c r="AF43" s="469">
        <v>648.1199999999999</v>
      </c>
      <c r="AG43" s="110">
        <v>1216.59</v>
      </c>
      <c r="AH43" s="24">
        <f t="shared" si="24"/>
        <v>1864.7099999999998</v>
      </c>
      <c r="AI43" s="24">
        <v>1864.71</v>
      </c>
      <c r="AJ43" s="14">
        <f t="shared" si="17"/>
        <v>0</v>
      </c>
      <c r="AK43" s="14">
        <f t="shared" si="18"/>
        <v>636.45</v>
      </c>
      <c r="AL43" s="143">
        <f t="shared" si="27"/>
        <v>3863.34</v>
      </c>
      <c r="AM43" s="65">
        <f t="shared" si="25"/>
        <v>186.471</v>
      </c>
      <c r="AN43" s="45">
        <v>0</v>
      </c>
      <c r="AO43" s="53">
        <f t="shared" si="28"/>
        <v>4049.811</v>
      </c>
      <c r="AP43" s="14">
        <f t="shared" si="26"/>
        <v>2977.34</v>
      </c>
      <c r="AQ43" s="116"/>
    </row>
    <row r="44" spans="1:42" ht="13.5" thickBot="1">
      <c r="A44" s="78" t="s">
        <v>136</v>
      </c>
      <c r="B44" s="62">
        <v>8843.5</v>
      </c>
      <c r="C44" s="465">
        <v>270</v>
      </c>
      <c r="D44" s="288">
        <v>50</v>
      </c>
      <c r="E44" s="235">
        <v>59.5</v>
      </c>
      <c r="F44" s="144"/>
      <c r="G44" s="144"/>
      <c r="H44" s="144"/>
      <c r="I44" s="144">
        <v>80</v>
      </c>
      <c r="J44" s="144">
        <v>8</v>
      </c>
      <c r="K44" s="338">
        <f t="shared" si="15"/>
        <v>467.5</v>
      </c>
      <c r="L44" s="154"/>
      <c r="M44" s="154">
        <v>200</v>
      </c>
      <c r="N44" s="168"/>
      <c r="O44" s="154">
        <v>45</v>
      </c>
      <c r="P44" s="154"/>
      <c r="Q44" s="158">
        <v>6</v>
      </c>
      <c r="R44" s="154"/>
      <c r="S44" s="154"/>
      <c r="T44" s="154"/>
      <c r="U44" s="331">
        <f t="shared" si="21"/>
        <v>251</v>
      </c>
      <c r="V44" s="144"/>
      <c r="W44" s="235"/>
      <c r="X44" s="206"/>
      <c r="Y44" s="334">
        <f t="shared" si="16"/>
        <v>0</v>
      </c>
      <c r="Z44" s="235">
        <v>30</v>
      </c>
      <c r="AA44" s="206">
        <v>1360</v>
      </c>
      <c r="AB44" s="206"/>
      <c r="AC44" s="206">
        <v>6735</v>
      </c>
      <c r="AD44" s="84">
        <f t="shared" si="22"/>
        <v>8125</v>
      </c>
      <c r="AE44" s="322">
        <f t="shared" si="23"/>
        <v>8843.5</v>
      </c>
      <c r="AF44" s="469">
        <v>0</v>
      </c>
      <c r="AG44" s="110">
        <v>779.96</v>
      </c>
      <c r="AH44" s="24">
        <f t="shared" si="24"/>
        <v>779.96</v>
      </c>
      <c r="AI44" s="24">
        <v>779.96</v>
      </c>
      <c r="AJ44" s="14">
        <f t="shared" si="17"/>
        <v>0</v>
      </c>
      <c r="AK44" s="14">
        <f t="shared" si="18"/>
        <v>884.35</v>
      </c>
      <c r="AL44" s="143">
        <f t="shared" si="27"/>
        <v>7179.19</v>
      </c>
      <c r="AM44" s="22">
        <f t="shared" si="25"/>
        <v>77.99600000000001</v>
      </c>
      <c r="AN44" s="45">
        <v>0</v>
      </c>
      <c r="AO44" s="53">
        <f t="shared" si="28"/>
        <v>7257.186</v>
      </c>
      <c r="AP44" s="14">
        <f t="shared" si="26"/>
        <v>6460.69</v>
      </c>
    </row>
    <row r="45" spans="1:42" ht="13.5" thickBot="1">
      <c r="A45" s="26" t="s">
        <v>66</v>
      </c>
      <c r="B45" s="310">
        <f>SUM(B36:B44)</f>
        <v>48916.74</v>
      </c>
      <c r="C45" s="326">
        <f>SUM(C36:C44)</f>
        <v>3414</v>
      </c>
      <c r="D45" s="428">
        <f aca="true" t="shared" si="29" ref="D45:AD45">SUM(D36:D44)</f>
        <v>225</v>
      </c>
      <c r="E45" s="326">
        <f t="shared" si="29"/>
        <v>1249.5</v>
      </c>
      <c r="F45" s="310">
        <f t="shared" si="29"/>
        <v>0</v>
      </c>
      <c r="G45" s="310">
        <f>SUM(G36:G44)</f>
        <v>80</v>
      </c>
      <c r="H45" s="310">
        <f>SUM(H36:H44)</f>
        <v>0</v>
      </c>
      <c r="I45" s="310">
        <f>SUM(I36:I44)</f>
        <v>900</v>
      </c>
      <c r="J45" s="310">
        <f t="shared" si="29"/>
        <v>164.5</v>
      </c>
      <c r="K45" s="310">
        <f t="shared" si="29"/>
        <v>6033</v>
      </c>
      <c r="L45" s="310">
        <f t="shared" si="29"/>
        <v>1257</v>
      </c>
      <c r="M45" s="310">
        <f t="shared" si="29"/>
        <v>1800</v>
      </c>
      <c r="N45" s="310">
        <f>SUM(N36:N44)</f>
        <v>0</v>
      </c>
      <c r="O45" s="310">
        <f>SUM(O36:O44)</f>
        <v>210</v>
      </c>
      <c r="P45" s="310">
        <f>SUM(P36:P44)</f>
        <v>65</v>
      </c>
      <c r="Q45" s="326">
        <f>SUM(Q36:Q44)</f>
        <v>144</v>
      </c>
      <c r="R45" s="310">
        <f t="shared" si="29"/>
        <v>42</v>
      </c>
      <c r="S45" s="310">
        <f t="shared" si="29"/>
        <v>0</v>
      </c>
      <c r="T45" s="310">
        <f t="shared" si="29"/>
        <v>0</v>
      </c>
      <c r="U45" s="310">
        <f t="shared" si="29"/>
        <v>3518</v>
      </c>
      <c r="V45" s="310">
        <f>SUM(V36:V44)</f>
        <v>9.74</v>
      </c>
      <c r="W45" s="310">
        <f>SUM(W36:W44)</f>
        <v>77</v>
      </c>
      <c r="X45" s="369">
        <f>SUM(X36:X44)</f>
        <v>0</v>
      </c>
      <c r="Y45" s="369">
        <f>SUM(Y36:Y44)</f>
        <v>86.74000000000001</v>
      </c>
      <c r="Z45" s="310">
        <f t="shared" si="29"/>
        <v>2215</v>
      </c>
      <c r="AA45" s="310">
        <f t="shared" si="29"/>
        <v>18989</v>
      </c>
      <c r="AB45" s="310">
        <f t="shared" si="29"/>
        <v>0</v>
      </c>
      <c r="AC45" s="310">
        <f t="shared" si="29"/>
        <v>18075</v>
      </c>
      <c r="AD45" s="310">
        <f t="shared" si="29"/>
        <v>39279</v>
      </c>
      <c r="AE45" s="323">
        <f aca="true" t="shared" si="30" ref="AE45:AN45">SUM(AE36:AE44)</f>
        <v>48916.74</v>
      </c>
      <c r="AF45" s="8">
        <f t="shared" si="30"/>
        <v>6355.520000000002</v>
      </c>
      <c r="AG45" s="8">
        <f t="shared" si="30"/>
        <v>15266.400000000001</v>
      </c>
      <c r="AH45" s="8">
        <f t="shared" si="30"/>
        <v>21621.920000000002</v>
      </c>
      <c r="AI45" s="8">
        <f t="shared" si="30"/>
        <v>14905.259999999998</v>
      </c>
      <c r="AJ45" s="8">
        <f t="shared" si="30"/>
        <v>6716.660000000002</v>
      </c>
      <c r="AK45" s="8">
        <f t="shared" si="30"/>
        <v>4891.674000000001</v>
      </c>
      <c r="AL45" s="8">
        <f>SUM(AL36:AL44)</f>
        <v>29119.805999999997</v>
      </c>
      <c r="AM45" s="8">
        <f t="shared" si="30"/>
        <v>1490.5260000000003</v>
      </c>
      <c r="AN45" s="8">
        <f t="shared" si="30"/>
        <v>3782</v>
      </c>
      <c r="AO45" s="8">
        <f>SUM(AO36:AO44)</f>
        <v>34392.332</v>
      </c>
      <c r="AP45" s="8">
        <f>SUM(AP36:AP44)</f>
        <v>19482.066</v>
      </c>
    </row>
    <row r="46" spans="1:42" ht="12.75">
      <c r="A46" s="25" t="s">
        <v>67</v>
      </c>
      <c r="B46" s="63"/>
      <c r="C46" s="464"/>
      <c r="D46" s="159"/>
      <c r="E46" s="22"/>
      <c r="F46" s="42"/>
      <c r="G46" s="42"/>
      <c r="H46" s="42"/>
      <c r="I46" s="42"/>
      <c r="J46" s="42"/>
      <c r="K46" s="339"/>
      <c r="L46" s="42"/>
      <c r="M46" s="42"/>
      <c r="N46" s="42"/>
      <c r="O46" s="42"/>
      <c r="P46" s="42"/>
      <c r="Q46" s="22"/>
      <c r="R46" s="42"/>
      <c r="S46" s="42"/>
      <c r="T46" s="42"/>
      <c r="U46" s="226"/>
      <c r="V46" s="42"/>
      <c r="W46" s="22"/>
      <c r="X46" s="40"/>
      <c r="Y46" s="368"/>
      <c r="Z46" s="22"/>
      <c r="AA46" s="40"/>
      <c r="AB46" s="40"/>
      <c r="AC46" s="40"/>
      <c r="AD46" s="84"/>
      <c r="AE46" s="321"/>
      <c r="AF46" s="13"/>
      <c r="AG46" s="13"/>
      <c r="AH46" s="23"/>
      <c r="AI46" s="23"/>
      <c r="AJ46" s="13"/>
      <c r="AK46" s="13"/>
      <c r="AL46" s="182"/>
      <c r="AM46" s="14"/>
      <c r="AN46" s="22"/>
      <c r="AO46" s="42"/>
      <c r="AP46" s="14"/>
    </row>
    <row r="47" spans="1:42" ht="12.75">
      <c r="A47" s="5" t="s">
        <v>148</v>
      </c>
      <c r="B47" s="61">
        <v>35082.52</v>
      </c>
      <c r="C47" s="462">
        <v>2676</v>
      </c>
      <c r="D47" s="83">
        <v>369</v>
      </c>
      <c r="E47" s="372">
        <v>807.5</v>
      </c>
      <c r="F47" s="37">
        <v>170</v>
      </c>
      <c r="G47" s="37">
        <v>25</v>
      </c>
      <c r="H47" s="37">
        <v>15</v>
      </c>
      <c r="I47" s="150">
        <v>800</v>
      </c>
      <c r="J47" s="150">
        <v>155.5</v>
      </c>
      <c r="K47" s="338">
        <f aca="true" t="shared" si="31" ref="K47:K71">SUM(C47:J47)</f>
        <v>5018</v>
      </c>
      <c r="L47" s="150">
        <v>3280</v>
      </c>
      <c r="M47" s="150">
        <v>5400</v>
      </c>
      <c r="N47" s="150">
        <v>340</v>
      </c>
      <c r="O47" s="150">
        <v>831</v>
      </c>
      <c r="P47" s="150">
        <v>166.5</v>
      </c>
      <c r="Q47" s="143">
        <v>419.5</v>
      </c>
      <c r="R47" s="150">
        <v>103.5</v>
      </c>
      <c r="S47" s="150"/>
      <c r="T47" s="150"/>
      <c r="U47" s="331">
        <f aca="true" t="shared" si="32" ref="U47:U55">SUM(L47:T47)</f>
        <v>10540.5</v>
      </c>
      <c r="V47" s="37"/>
      <c r="W47" s="14">
        <v>64</v>
      </c>
      <c r="X47" s="24">
        <v>120</v>
      </c>
      <c r="Y47" s="334">
        <f aca="true" t="shared" si="33" ref="Y47:Y71">SUM(V47:X47)</f>
        <v>184</v>
      </c>
      <c r="Z47" s="14">
        <v>560</v>
      </c>
      <c r="AA47" s="24">
        <v>6681</v>
      </c>
      <c r="AB47" s="24">
        <v>1040</v>
      </c>
      <c r="AC47" s="24">
        <v>11059.02</v>
      </c>
      <c r="AD47" s="84">
        <f aca="true" t="shared" si="34" ref="AD47:AD55">SUM(Z47:AC47)</f>
        <v>19340.02</v>
      </c>
      <c r="AE47" s="322">
        <f aca="true" t="shared" si="35" ref="AE47:AE55">+K47+U47+AD47+Y47</f>
        <v>35082.520000000004</v>
      </c>
      <c r="AF47" s="469">
        <v>14184.570000000007</v>
      </c>
      <c r="AG47" s="110">
        <v>14896.23</v>
      </c>
      <c r="AH47" s="24">
        <f aca="true" t="shared" si="36" ref="AH47:AH55">SUM(AF47:AG47)</f>
        <v>29080.800000000007</v>
      </c>
      <c r="AI47" s="24">
        <v>15831</v>
      </c>
      <c r="AJ47" s="14">
        <f aca="true" t="shared" si="37" ref="AJ47:AJ71">AH47-AI47</f>
        <v>13249.800000000007</v>
      </c>
      <c r="AK47" s="14">
        <f aca="true" t="shared" si="38" ref="AK47:AK71">B47*10%</f>
        <v>3508.252</v>
      </c>
      <c r="AL47" s="179">
        <f>AE47-AI47-AK47</f>
        <v>15743.268000000004</v>
      </c>
      <c r="AM47" s="14"/>
      <c r="AN47" s="45">
        <f>'N-Tarif'!J51</f>
        <v>1687.5</v>
      </c>
      <c r="AO47" s="37"/>
      <c r="AP47" s="14">
        <f aca="true" t="shared" si="39" ref="AP47:AP55">AL47-K47-U47-Y47</f>
        <v>0.7680000000036671</v>
      </c>
    </row>
    <row r="48" spans="1:42" ht="12.75">
      <c r="A48" s="3" t="s">
        <v>68</v>
      </c>
      <c r="B48" s="188">
        <v>1039</v>
      </c>
      <c r="C48" s="462">
        <v>114</v>
      </c>
      <c r="D48" s="83">
        <v>35</v>
      </c>
      <c r="E48" s="372">
        <v>59.5</v>
      </c>
      <c r="F48" s="37"/>
      <c r="G48" s="37"/>
      <c r="H48" s="37"/>
      <c r="I48" s="150">
        <v>70</v>
      </c>
      <c r="J48" s="150">
        <v>8.5</v>
      </c>
      <c r="K48" s="338">
        <f t="shared" si="31"/>
        <v>287</v>
      </c>
      <c r="L48" s="150"/>
      <c r="M48" s="150"/>
      <c r="N48" s="150"/>
      <c r="O48" s="150"/>
      <c r="P48" s="150"/>
      <c r="Q48" s="143"/>
      <c r="R48" s="150"/>
      <c r="S48" s="150"/>
      <c r="T48" s="150"/>
      <c r="U48" s="331">
        <f t="shared" si="32"/>
        <v>0</v>
      </c>
      <c r="V48" s="37">
        <v>8.5</v>
      </c>
      <c r="W48" s="14"/>
      <c r="X48" s="24"/>
      <c r="Y48" s="334">
        <f t="shared" si="33"/>
        <v>8.5</v>
      </c>
      <c r="Z48" s="14"/>
      <c r="AA48" s="24">
        <v>467.5</v>
      </c>
      <c r="AB48" s="24"/>
      <c r="AC48" s="24">
        <v>276</v>
      </c>
      <c r="AD48" s="84">
        <f t="shared" si="34"/>
        <v>743.5</v>
      </c>
      <c r="AE48" s="322">
        <f t="shared" si="35"/>
        <v>1039</v>
      </c>
      <c r="AF48" s="469">
        <v>448.4700000000001</v>
      </c>
      <c r="AG48" s="110">
        <v>323.84</v>
      </c>
      <c r="AH48" s="24">
        <f t="shared" si="36"/>
        <v>772.3100000000001</v>
      </c>
      <c r="AI48" s="24">
        <v>639.6</v>
      </c>
      <c r="AJ48" s="14">
        <f t="shared" si="37"/>
        <v>132.71000000000004</v>
      </c>
      <c r="AK48" s="14">
        <f t="shared" si="38"/>
        <v>103.9</v>
      </c>
      <c r="AL48" s="179">
        <f aca="true" t="shared" si="40" ref="AL48:AL55">AE48-AI48-AK48</f>
        <v>295.5</v>
      </c>
      <c r="AM48" s="14"/>
      <c r="AN48" s="45">
        <v>0</v>
      </c>
      <c r="AO48" s="37"/>
      <c r="AP48" s="14">
        <f t="shared" si="39"/>
        <v>0</v>
      </c>
    </row>
    <row r="49" spans="1:42" ht="12.75">
      <c r="A49" s="3" t="s">
        <v>69</v>
      </c>
      <c r="B49" s="188">
        <v>2097</v>
      </c>
      <c r="C49" s="462">
        <v>324</v>
      </c>
      <c r="D49" s="83">
        <v>30</v>
      </c>
      <c r="E49" s="372">
        <v>51</v>
      </c>
      <c r="F49" s="37"/>
      <c r="G49" s="37"/>
      <c r="H49" s="37"/>
      <c r="I49" s="150">
        <v>110</v>
      </c>
      <c r="J49" s="150"/>
      <c r="K49" s="338">
        <f t="shared" si="31"/>
        <v>515</v>
      </c>
      <c r="L49" s="150"/>
      <c r="M49" s="150"/>
      <c r="N49" s="150"/>
      <c r="O49" s="150"/>
      <c r="P49" s="150"/>
      <c r="Q49" s="143">
        <v>30</v>
      </c>
      <c r="R49" s="150"/>
      <c r="S49" s="150"/>
      <c r="T49" s="150"/>
      <c r="U49" s="331">
        <f t="shared" si="32"/>
        <v>30</v>
      </c>
      <c r="V49" s="37">
        <v>8.5</v>
      </c>
      <c r="W49" s="14"/>
      <c r="X49" s="24"/>
      <c r="Y49" s="334">
        <f t="shared" si="33"/>
        <v>8.5</v>
      </c>
      <c r="Z49" s="14"/>
      <c r="AA49" s="24">
        <v>1079.5</v>
      </c>
      <c r="AB49" s="24"/>
      <c r="AC49" s="24">
        <v>464</v>
      </c>
      <c r="AD49" s="84">
        <f t="shared" si="34"/>
        <v>1543.5</v>
      </c>
      <c r="AE49" s="322">
        <f t="shared" si="35"/>
        <v>2097</v>
      </c>
      <c r="AF49" s="469">
        <v>2115.3500000000004</v>
      </c>
      <c r="AG49" s="110">
        <v>781.14</v>
      </c>
      <c r="AH49" s="24">
        <f t="shared" si="36"/>
        <v>2896.4900000000002</v>
      </c>
      <c r="AI49" s="24">
        <v>1333.8</v>
      </c>
      <c r="AJ49" s="14">
        <f t="shared" si="37"/>
        <v>1562.6900000000003</v>
      </c>
      <c r="AK49" s="14">
        <f t="shared" si="38"/>
        <v>209.70000000000002</v>
      </c>
      <c r="AL49" s="179">
        <f t="shared" si="40"/>
        <v>553.5</v>
      </c>
      <c r="AM49" s="14"/>
      <c r="AN49" s="45">
        <v>0</v>
      </c>
      <c r="AO49" s="37"/>
      <c r="AP49" s="14">
        <f t="shared" si="39"/>
        <v>0</v>
      </c>
    </row>
    <row r="50" spans="1:42" ht="12.75">
      <c r="A50" s="3" t="s">
        <v>70</v>
      </c>
      <c r="B50" s="188">
        <v>2296.5</v>
      </c>
      <c r="C50" s="462">
        <v>426</v>
      </c>
      <c r="D50" s="83">
        <v>5</v>
      </c>
      <c r="E50" s="372">
        <v>51</v>
      </c>
      <c r="F50" s="37"/>
      <c r="G50" s="37"/>
      <c r="H50" s="37"/>
      <c r="I50" s="150">
        <v>60</v>
      </c>
      <c r="J50" s="150">
        <v>4</v>
      </c>
      <c r="K50" s="338">
        <f t="shared" si="31"/>
        <v>546</v>
      </c>
      <c r="L50" s="150"/>
      <c r="M50" s="150"/>
      <c r="N50" s="168"/>
      <c r="O50" s="150"/>
      <c r="P50" s="150"/>
      <c r="Q50" s="143"/>
      <c r="R50" s="150"/>
      <c r="S50" s="150"/>
      <c r="T50" s="150"/>
      <c r="U50" s="331">
        <f t="shared" si="32"/>
        <v>0</v>
      </c>
      <c r="V50" s="37"/>
      <c r="W50" s="14">
        <v>8.5</v>
      </c>
      <c r="X50" s="24"/>
      <c r="Y50" s="334">
        <f t="shared" si="33"/>
        <v>8.5</v>
      </c>
      <c r="Z50" s="14">
        <v>15</v>
      </c>
      <c r="AA50" s="24">
        <v>1139</v>
      </c>
      <c r="AB50" s="24"/>
      <c r="AC50" s="24">
        <v>588</v>
      </c>
      <c r="AD50" s="84">
        <f t="shared" si="34"/>
        <v>1742</v>
      </c>
      <c r="AE50" s="322">
        <f t="shared" si="35"/>
        <v>2296.5</v>
      </c>
      <c r="AF50" s="469">
        <v>100.28999999999996</v>
      </c>
      <c r="AG50" s="110">
        <v>933.65</v>
      </c>
      <c r="AH50" s="24">
        <f t="shared" si="36"/>
        <v>1033.94</v>
      </c>
      <c r="AI50" s="24">
        <v>1033.94</v>
      </c>
      <c r="AJ50" s="14">
        <f t="shared" si="37"/>
        <v>0</v>
      </c>
      <c r="AK50" s="14">
        <f>B50*10%</f>
        <v>229.65</v>
      </c>
      <c r="AL50" s="179">
        <f t="shared" si="40"/>
        <v>1032.9099999999999</v>
      </c>
      <c r="AM50" s="14"/>
      <c r="AN50" s="45">
        <v>0</v>
      </c>
      <c r="AO50" s="37"/>
      <c r="AP50" s="14">
        <f t="shared" si="39"/>
        <v>478.40999999999985</v>
      </c>
    </row>
    <row r="51" spans="1:42" ht="12.75">
      <c r="A51" s="3" t="s">
        <v>71</v>
      </c>
      <c r="B51" s="188">
        <v>1573</v>
      </c>
      <c r="C51" s="462">
        <v>204</v>
      </c>
      <c r="D51" s="83">
        <v>178</v>
      </c>
      <c r="E51" s="372">
        <v>144.5</v>
      </c>
      <c r="F51" s="37"/>
      <c r="G51" s="37"/>
      <c r="H51" s="37"/>
      <c r="I51" s="150">
        <v>50</v>
      </c>
      <c r="J51" s="150"/>
      <c r="K51" s="338">
        <f t="shared" si="31"/>
        <v>576.5</v>
      </c>
      <c r="L51" s="150"/>
      <c r="M51" s="150"/>
      <c r="N51" s="150"/>
      <c r="O51" s="150"/>
      <c r="P51" s="150"/>
      <c r="Q51" s="143"/>
      <c r="R51" s="150"/>
      <c r="S51" s="150"/>
      <c r="T51" s="150"/>
      <c r="U51" s="331">
        <f t="shared" si="32"/>
        <v>0</v>
      </c>
      <c r="V51" s="37"/>
      <c r="W51" s="14"/>
      <c r="X51" s="24"/>
      <c r="Y51" s="334">
        <f t="shared" si="33"/>
        <v>0</v>
      </c>
      <c r="Z51" s="14"/>
      <c r="AA51" s="24">
        <v>637.5</v>
      </c>
      <c r="AB51" s="24"/>
      <c r="AC51" s="24">
        <v>359</v>
      </c>
      <c r="AD51" s="84">
        <f t="shared" si="34"/>
        <v>996.5</v>
      </c>
      <c r="AE51" s="322">
        <f t="shared" si="35"/>
        <v>1573</v>
      </c>
      <c r="AF51" s="469">
        <v>0.10000000000002274</v>
      </c>
      <c r="AG51" s="110">
        <v>367.49</v>
      </c>
      <c r="AH51" s="24">
        <f t="shared" si="36"/>
        <v>367.59000000000003</v>
      </c>
      <c r="AI51" s="24">
        <v>367.59</v>
      </c>
      <c r="AJ51" s="14">
        <f t="shared" si="37"/>
        <v>0</v>
      </c>
      <c r="AK51" s="14">
        <f t="shared" si="38"/>
        <v>157.3</v>
      </c>
      <c r="AL51" s="179">
        <f t="shared" si="40"/>
        <v>1048.1100000000001</v>
      </c>
      <c r="AM51" s="14"/>
      <c r="AN51" s="45">
        <v>0</v>
      </c>
      <c r="AO51" s="37"/>
      <c r="AP51" s="14">
        <f t="shared" si="39"/>
        <v>471.6100000000001</v>
      </c>
    </row>
    <row r="52" spans="1:42" ht="12.75">
      <c r="A52" s="3" t="s">
        <v>72</v>
      </c>
      <c r="B52" s="188">
        <v>1685</v>
      </c>
      <c r="C52" s="462">
        <v>144</v>
      </c>
      <c r="D52" s="83">
        <v>209</v>
      </c>
      <c r="E52" s="372">
        <v>59.5</v>
      </c>
      <c r="F52" s="37"/>
      <c r="G52" s="37"/>
      <c r="H52" s="37"/>
      <c r="I52" s="150">
        <v>70</v>
      </c>
      <c r="J52" s="150"/>
      <c r="K52" s="338">
        <f t="shared" si="31"/>
        <v>482.5</v>
      </c>
      <c r="L52" s="150"/>
      <c r="M52" s="150">
        <v>100</v>
      </c>
      <c r="N52" s="150"/>
      <c r="O52" s="150">
        <v>15</v>
      </c>
      <c r="P52" s="150"/>
      <c r="Q52" s="143">
        <v>6</v>
      </c>
      <c r="R52" s="150"/>
      <c r="S52" s="150"/>
      <c r="T52" s="150"/>
      <c r="U52" s="331">
        <f t="shared" si="32"/>
        <v>121</v>
      </c>
      <c r="V52" s="37"/>
      <c r="W52" s="14">
        <v>8.5</v>
      </c>
      <c r="X52" s="24"/>
      <c r="Y52" s="334">
        <f t="shared" si="33"/>
        <v>8.5</v>
      </c>
      <c r="Z52" s="14"/>
      <c r="AA52" s="24">
        <v>731</v>
      </c>
      <c r="AB52" s="24"/>
      <c r="AC52" s="24">
        <v>342</v>
      </c>
      <c r="AD52" s="84">
        <f t="shared" si="34"/>
        <v>1073</v>
      </c>
      <c r="AE52" s="322">
        <f t="shared" si="35"/>
        <v>1685</v>
      </c>
      <c r="AF52" s="469">
        <v>4084.0099999999993</v>
      </c>
      <c r="AG52" s="110">
        <v>876.61</v>
      </c>
      <c r="AH52" s="24">
        <f t="shared" si="36"/>
        <v>4960.619999999999</v>
      </c>
      <c r="AI52" s="24">
        <v>904.5</v>
      </c>
      <c r="AJ52" s="14">
        <f>AH52-AI52</f>
        <v>4056.119999999999</v>
      </c>
      <c r="AK52" s="14">
        <f t="shared" si="38"/>
        <v>168.5</v>
      </c>
      <c r="AL52" s="179">
        <f t="shared" si="40"/>
        <v>612</v>
      </c>
      <c r="AM52" s="14"/>
      <c r="AN52" s="45">
        <v>0</v>
      </c>
      <c r="AO52" s="37"/>
      <c r="AP52" s="14">
        <f t="shared" si="39"/>
        <v>0</v>
      </c>
    </row>
    <row r="53" spans="1:42" ht="12.75">
      <c r="A53" s="3" t="s">
        <v>73</v>
      </c>
      <c r="B53" s="188">
        <v>2252</v>
      </c>
      <c r="C53" s="462">
        <v>258</v>
      </c>
      <c r="D53" s="83">
        <v>183</v>
      </c>
      <c r="E53" s="14">
        <v>85</v>
      </c>
      <c r="F53" s="37">
        <v>8.5</v>
      </c>
      <c r="G53" s="37"/>
      <c r="H53" s="37"/>
      <c r="I53" s="150">
        <v>100</v>
      </c>
      <c r="J53" s="150">
        <v>4</v>
      </c>
      <c r="K53" s="338">
        <f t="shared" si="31"/>
        <v>638.5</v>
      </c>
      <c r="L53" s="150"/>
      <c r="M53" s="150">
        <v>100</v>
      </c>
      <c r="N53" s="150"/>
      <c r="O53" s="150">
        <v>15</v>
      </c>
      <c r="P53" s="150"/>
      <c r="Q53" s="143">
        <v>6</v>
      </c>
      <c r="R53" s="150"/>
      <c r="S53" s="150"/>
      <c r="T53" s="150"/>
      <c r="U53" s="331">
        <f t="shared" si="32"/>
        <v>121</v>
      </c>
      <c r="V53" s="37"/>
      <c r="W53" s="14"/>
      <c r="X53" s="24"/>
      <c r="Y53" s="334">
        <f t="shared" si="33"/>
        <v>0</v>
      </c>
      <c r="Z53" s="14"/>
      <c r="AA53" s="24">
        <v>1113.5</v>
      </c>
      <c r="AB53" s="24"/>
      <c r="AC53" s="24">
        <v>379</v>
      </c>
      <c r="AD53" s="84">
        <f t="shared" si="34"/>
        <v>1492.5</v>
      </c>
      <c r="AE53" s="322">
        <f t="shared" si="35"/>
        <v>2252</v>
      </c>
      <c r="AF53" s="469">
        <v>2357.7899999999995</v>
      </c>
      <c r="AG53" s="110">
        <v>563.56</v>
      </c>
      <c r="AH53" s="24">
        <f t="shared" si="36"/>
        <v>2921.3499999999995</v>
      </c>
      <c r="AI53" s="24">
        <v>1267.3</v>
      </c>
      <c r="AJ53" s="14">
        <f t="shared" si="37"/>
        <v>1654.0499999999995</v>
      </c>
      <c r="AK53" s="14">
        <f t="shared" si="38"/>
        <v>225.20000000000002</v>
      </c>
      <c r="AL53" s="179">
        <f t="shared" si="40"/>
        <v>759.5</v>
      </c>
      <c r="AM53" s="45"/>
      <c r="AN53" s="45">
        <v>0</v>
      </c>
      <c r="AO53" s="53"/>
      <c r="AP53" s="14">
        <f t="shared" si="39"/>
        <v>0</v>
      </c>
    </row>
    <row r="54" spans="1:42" ht="12.75">
      <c r="A54" s="3" t="s">
        <v>74</v>
      </c>
      <c r="B54" s="188">
        <v>14759.24</v>
      </c>
      <c r="C54" s="462">
        <v>1920</v>
      </c>
      <c r="D54" s="83">
        <v>1310.5</v>
      </c>
      <c r="E54" s="14">
        <v>255</v>
      </c>
      <c r="F54" s="37">
        <v>17</v>
      </c>
      <c r="G54" s="37"/>
      <c r="H54" s="37"/>
      <c r="I54" s="150">
        <v>460</v>
      </c>
      <c r="J54" s="150">
        <v>212.24</v>
      </c>
      <c r="K54" s="338">
        <f t="shared" si="31"/>
        <v>4174.74</v>
      </c>
      <c r="L54" s="150"/>
      <c r="M54" s="150">
        <v>200</v>
      </c>
      <c r="N54" s="150"/>
      <c r="O54" s="150">
        <v>33</v>
      </c>
      <c r="P54" s="150"/>
      <c r="Q54" s="143">
        <v>66</v>
      </c>
      <c r="R54" s="150">
        <v>15</v>
      </c>
      <c r="S54" s="150"/>
      <c r="T54" s="150"/>
      <c r="U54" s="331">
        <f t="shared" si="32"/>
        <v>314</v>
      </c>
      <c r="V54" s="37">
        <v>8.5</v>
      </c>
      <c r="W54" s="14">
        <v>6</v>
      </c>
      <c r="X54" s="24"/>
      <c r="Y54" s="334">
        <f t="shared" si="33"/>
        <v>14.5</v>
      </c>
      <c r="Z54" s="14">
        <v>105</v>
      </c>
      <c r="AA54" s="24">
        <v>6647</v>
      </c>
      <c r="AB54" s="24"/>
      <c r="AC54" s="24">
        <v>3504</v>
      </c>
      <c r="AD54" s="84">
        <f t="shared" si="34"/>
        <v>10256</v>
      </c>
      <c r="AE54" s="322">
        <f t="shared" si="35"/>
        <v>14759.24</v>
      </c>
      <c r="AF54" s="469">
        <v>0</v>
      </c>
      <c r="AG54" s="110">
        <v>1204.42</v>
      </c>
      <c r="AH54" s="24">
        <f t="shared" si="36"/>
        <v>1204.42</v>
      </c>
      <c r="AI54" s="24">
        <v>1204.42</v>
      </c>
      <c r="AJ54" s="14">
        <f t="shared" si="37"/>
        <v>0</v>
      </c>
      <c r="AK54" s="14">
        <f t="shared" si="38"/>
        <v>1475.924</v>
      </c>
      <c r="AL54" s="179">
        <f t="shared" si="40"/>
        <v>12078.896</v>
      </c>
      <c r="AM54" s="45"/>
      <c r="AN54" s="45">
        <v>0</v>
      </c>
      <c r="AO54" s="53"/>
      <c r="AP54" s="14">
        <f t="shared" si="39"/>
        <v>7575.656000000001</v>
      </c>
    </row>
    <row r="55" spans="1:42" ht="13.5" thickBot="1">
      <c r="A55" s="3" t="s">
        <v>75</v>
      </c>
      <c r="B55" s="188">
        <v>6830</v>
      </c>
      <c r="C55" s="462">
        <v>816</v>
      </c>
      <c r="D55" s="83">
        <v>160</v>
      </c>
      <c r="E55" s="14">
        <v>629</v>
      </c>
      <c r="F55" s="37"/>
      <c r="G55" s="37"/>
      <c r="H55" s="37"/>
      <c r="I55" s="150">
        <v>360</v>
      </c>
      <c r="J55" s="150">
        <v>24</v>
      </c>
      <c r="K55" s="338">
        <f t="shared" si="31"/>
        <v>1989</v>
      </c>
      <c r="L55" s="150"/>
      <c r="M55" s="150"/>
      <c r="N55" s="150"/>
      <c r="O55" s="150">
        <v>60</v>
      </c>
      <c r="P55" s="150">
        <v>8.5</v>
      </c>
      <c r="Q55" s="143">
        <v>36</v>
      </c>
      <c r="R55" s="150">
        <v>15</v>
      </c>
      <c r="S55" s="150">
        <v>400</v>
      </c>
      <c r="T55" s="150"/>
      <c r="U55" s="331">
        <f t="shared" si="32"/>
        <v>519.5</v>
      </c>
      <c r="V55" s="37"/>
      <c r="W55" s="14"/>
      <c r="X55" s="24"/>
      <c r="Y55" s="334">
        <f t="shared" si="33"/>
        <v>0</v>
      </c>
      <c r="Z55" s="14">
        <v>45</v>
      </c>
      <c r="AA55" s="24">
        <v>2320.5</v>
      </c>
      <c r="AB55" s="24"/>
      <c r="AC55" s="24">
        <v>1956</v>
      </c>
      <c r="AD55" s="84">
        <f t="shared" si="34"/>
        <v>4321.5</v>
      </c>
      <c r="AE55" s="322">
        <f t="shared" si="35"/>
        <v>6830</v>
      </c>
      <c r="AF55" s="469">
        <v>875.2700000000001</v>
      </c>
      <c r="AG55" s="110">
        <v>739.96</v>
      </c>
      <c r="AH55" s="24">
        <f t="shared" si="36"/>
        <v>1615.23</v>
      </c>
      <c r="AI55" s="24">
        <v>1615.23</v>
      </c>
      <c r="AJ55" s="14">
        <f t="shared" si="37"/>
        <v>0</v>
      </c>
      <c r="AK55" s="14">
        <f t="shared" si="38"/>
        <v>683</v>
      </c>
      <c r="AL55" s="179">
        <f t="shared" si="40"/>
        <v>4531.77</v>
      </c>
      <c r="AM55" s="14"/>
      <c r="AN55" s="45">
        <v>0</v>
      </c>
      <c r="AO55" s="37"/>
      <c r="AP55" s="14">
        <f t="shared" si="39"/>
        <v>2023.2700000000004</v>
      </c>
    </row>
    <row r="56" spans="1:42" ht="13.5" thickBot="1">
      <c r="A56" s="79" t="s">
        <v>49</v>
      </c>
      <c r="B56" s="310">
        <f>SUM(B47:B55)</f>
        <v>67614.26</v>
      </c>
      <c r="C56" s="326">
        <f>SUM(C47:C55)</f>
        <v>6882</v>
      </c>
      <c r="D56" s="428">
        <f aca="true" t="shared" si="41" ref="D56:AD56">SUM(D47:D55)</f>
        <v>2479.5</v>
      </c>
      <c r="E56" s="326">
        <f t="shared" si="41"/>
        <v>2142</v>
      </c>
      <c r="F56" s="310">
        <f t="shared" si="41"/>
        <v>195.5</v>
      </c>
      <c r="G56" s="310">
        <f>SUM(G47:G55)</f>
        <v>25</v>
      </c>
      <c r="H56" s="310">
        <f>SUM(H47:H55)</f>
        <v>15</v>
      </c>
      <c r="I56" s="310">
        <f>SUM(I47:I55)</f>
        <v>2080</v>
      </c>
      <c r="J56" s="310">
        <f t="shared" si="41"/>
        <v>408.24</v>
      </c>
      <c r="K56" s="310">
        <f t="shared" si="41"/>
        <v>14227.24</v>
      </c>
      <c r="L56" s="310">
        <f t="shared" si="41"/>
        <v>3280</v>
      </c>
      <c r="M56" s="310">
        <f t="shared" si="41"/>
        <v>5800</v>
      </c>
      <c r="N56" s="310">
        <f>SUM(N47:N55)</f>
        <v>340</v>
      </c>
      <c r="O56" s="310">
        <f>SUM(O47:O55)</f>
        <v>954</v>
      </c>
      <c r="P56" s="310">
        <f>SUM(P47:P55)</f>
        <v>175</v>
      </c>
      <c r="Q56" s="326">
        <f>SUM(Q47:Q55)</f>
        <v>563.5</v>
      </c>
      <c r="R56" s="310">
        <f t="shared" si="41"/>
        <v>133.5</v>
      </c>
      <c r="S56" s="310">
        <f t="shared" si="41"/>
        <v>400</v>
      </c>
      <c r="T56" s="310">
        <f t="shared" si="41"/>
        <v>0</v>
      </c>
      <c r="U56" s="310">
        <f t="shared" si="41"/>
        <v>11646</v>
      </c>
      <c r="V56" s="310">
        <f>SUM(V47:V55)</f>
        <v>25.5</v>
      </c>
      <c r="W56" s="310">
        <f>SUM(W47:W55)</f>
        <v>87</v>
      </c>
      <c r="X56" s="369">
        <f>SUM(X47:X55)</f>
        <v>120</v>
      </c>
      <c r="Y56" s="369">
        <f>SUM(Y47:Y55)</f>
        <v>232.5</v>
      </c>
      <c r="Z56" s="310">
        <f t="shared" si="41"/>
        <v>725</v>
      </c>
      <c r="AA56" s="310">
        <f t="shared" si="41"/>
        <v>20816.5</v>
      </c>
      <c r="AB56" s="310">
        <f t="shared" si="41"/>
        <v>1040</v>
      </c>
      <c r="AC56" s="310">
        <f t="shared" si="41"/>
        <v>18927.02</v>
      </c>
      <c r="AD56" s="310">
        <f t="shared" si="41"/>
        <v>41508.520000000004</v>
      </c>
      <c r="AE56" s="323">
        <f aca="true" t="shared" si="42" ref="AE56:AO56">SUM(AE47:AE55)</f>
        <v>67614.26000000001</v>
      </c>
      <c r="AF56" s="253">
        <f t="shared" si="42"/>
        <v>24165.850000000006</v>
      </c>
      <c r="AG56" s="253">
        <f t="shared" si="42"/>
        <v>20686.9</v>
      </c>
      <c r="AH56" s="8">
        <f>SUM(AH47:AH55)</f>
        <v>44852.75</v>
      </c>
      <c r="AI56" s="8">
        <f t="shared" si="42"/>
        <v>24197.379999999994</v>
      </c>
      <c r="AJ56" s="8">
        <f t="shared" si="42"/>
        <v>20655.370000000006</v>
      </c>
      <c r="AK56" s="8">
        <f t="shared" si="42"/>
        <v>6761.4259999999995</v>
      </c>
      <c r="AL56" s="8">
        <f t="shared" si="42"/>
        <v>36655.454000000005</v>
      </c>
      <c r="AM56" s="8">
        <f t="shared" si="42"/>
        <v>0</v>
      </c>
      <c r="AN56" s="8">
        <f t="shared" si="42"/>
        <v>1687.5</v>
      </c>
      <c r="AO56" s="8">
        <f t="shared" si="42"/>
        <v>0</v>
      </c>
      <c r="AP56" s="8">
        <f>SUM(AP47:AP55)</f>
        <v>10549.714000000005</v>
      </c>
    </row>
    <row r="57" spans="1:44" ht="13.5" customHeight="1">
      <c r="A57" s="4" t="s">
        <v>79</v>
      </c>
      <c r="B57" s="89">
        <v>16874.5</v>
      </c>
      <c r="C57" s="464">
        <v>954</v>
      </c>
      <c r="D57" s="159">
        <v>917</v>
      </c>
      <c r="E57" s="22">
        <v>433.5</v>
      </c>
      <c r="F57" s="42"/>
      <c r="G57" s="42"/>
      <c r="H57" s="42"/>
      <c r="I57" s="42">
        <v>220</v>
      </c>
      <c r="J57" s="42">
        <v>48</v>
      </c>
      <c r="K57" s="338">
        <f t="shared" si="31"/>
        <v>2572.5</v>
      </c>
      <c r="L57" s="152"/>
      <c r="M57" s="152">
        <v>400</v>
      </c>
      <c r="N57" s="168"/>
      <c r="O57" s="152"/>
      <c r="P57" s="364"/>
      <c r="Q57" s="160">
        <v>48</v>
      </c>
      <c r="R57" s="152"/>
      <c r="S57" s="152"/>
      <c r="T57" s="152"/>
      <c r="U57" s="332">
        <f aca="true" t="shared" si="43" ref="U57:U70">SUM(L57:T57)</f>
        <v>448</v>
      </c>
      <c r="V57" s="42"/>
      <c r="W57" s="22">
        <v>78</v>
      </c>
      <c r="X57" s="40"/>
      <c r="Y57" s="334">
        <f t="shared" si="33"/>
        <v>78</v>
      </c>
      <c r="Z57" s="22">
        <v>30</v>
      </c>
      <c r="AA57" s="40">
        <v>11662</v>
      </c>
      <c r="AB57" s="40"/>
      <c r="AC57" s="40">
        <v>2084</v>
      </c>
      <c r="AD57" s="84">
        <f aca="true" t="shared" si="44" ref="AD57:AD71">SUM(Z57:AC57)</f>
        <v>13776</v>
      </c>
      <c r="AE57" s="322">
        <f aca="true" t="shared" si="45" ref="AE57:AE71">+K57+U57+AD57+Y57</f>
        <v>16874.5</v>
      </c>
      <c r="AF57" s="469">
        <v>0</v>
      </c>
      <c r="AG57" s="357">
        <v>1633.75</v>
      </c>
      <c r="AH57" s="24">
        <f aca="true" t="shared" si="46" ref="AH57:AH71">SUM(AF57:AG57)</f>
        <v>1633.75</v>
      </c>
      <c r="AI57" s="24">
        <v>1633.75</v>
      </c>
      <c r="AJ57" s="14">
        <f t="shared" si="37"/>
        <v>0</v>
      </c>
      <c r="AK57" s="14">
        <f t="shared" si="38"/>
        <v>1687.45</v>
      </c>
      <c r="AL57" s="143">
        <f aca="true" t="shared" si="47" ref="AL57:AL71">AE57-AI57-AK57</f>
        <v>13553.3</v>
      </c>
      <c r="AM57" s="72">
        <f aca="true" t="shared" si="48" ref="AM57:AM71">AI57*10%</f>
        <v>163.375</v>
      </c>
      <c r="AN57" s="45">
        <v>0</v>
      </c>
      <c r="AO57" s="53">
        <f>AL57+AM57+AN57</f>
        <v>13716.675</v>
      </c>
      <c r="AP57" s="14">
        <f aca="true" t="shared" si="49" ref="AP57:AP71">AL57-K57-U57-Y57</f>
        <v>10454.8</v>
      </c>
      <c r="AR57" s="7"/>
    </row>
    <row r="58" spans="1:42" ht="13.5" customHeight="1">
      <c r="A58" s="3" t="s">
        <v>80</v>
      </c>
      <c r="B58" s="61">
        <v>2651</v>
      </c>
      <c r="C58" s="462">
        <v>246</v>
      </c>
      <c r="D58" s="83">
        <v>123</v>
      </c>
      <c r="E58" s="14">
        <v>93.5</v>
      </c>
      <c r="F58" s="37"/>
      <c r="G58" s="37"/>
      <c r="H58" s="37"/>
      <c r="I58" s="37">
        <v>40</v>
      </c>
      <c r="J58" s="37">
        <v>12</v>
      </c>
      <c r="K58" s="338">
        <f t="shared" si="31"/>
        <v>514.5</v>
      </c>
      <c r="L58" s="150"/>
      <c r="M58" s="150">
        <v>200</v>
      </c>
      <c r="N58" s="150"/>
      <c r="O58" s="150">
        <v>15</v>
      </c>
      <c r="P58" s="152"/>
      <c r="Q58" s="143">
        <v>18</v>
      </c>
      <c r="R58" s="150">
        <v>15</v>
      </c>
      <c r="S58" s="150"/>
      <c r="T58" s="150"/>
      <c r="U58" s="331">
        <f t="shared" si="43"/>
        <v>248</v>
      </c>
      <c r="V58" s="37"/>
      <c r="W58" s="14"/>
      <c r="X58" s="24"/>
      <c r="Y58" s="334">
        <f t="shared" si="33"/>
        <v>0</v>
      </c>
      <c r="Z58" s="14">
        <v>15</v>
      </c>
      <c r="AA58" s="24">
        <v>977.5</v>
      </c>
      <c r="AB58" s="24"/>
      <c r="AC58" s="24">
        <v>896</v>
      </c>
      <c r="AD58" s="84">
        <f t="shared" si="44"/>
        <v>1888.5</v>
      </c>
      <c r="AE58" s="322">
        <f t="shared" si="45"/>
        <v>2651</v>
      </c>
      <c r="AF58" s="469">
        <v>588.5200000000001</v>
      </c>
      <c r="AG58" s="110">
        <v>963.76</v>
      </c>
      <c r="AH58" s="24">
        <f t="shared" si="46"/>
        <v>1552.2800000000002</v>
      </c>
      <c r="AI58" s="24">
        <v>1552.28</v>
      </c>
      <c r="AJ58" s="14">
        <f t="shared" si="37"/>
        <v>0</v>
      </c>
      <c r="AK58" s="14">
        <f t="shared" si="38"/>
        <v>265.1</v>
      </c>
      <c r="AL58" s="143">
        <f t="shared" si="47"/>
        <v>833.62</v>
      </c>
      <c r="AM58" s="66">
        <f t="shared" si="48"/>
        <v>155.228</v>
      </c>
      <c r="AN58" s="45">
        <v>0</v>
      </c>
      <c r="AO58" s="53">
        <f>AL58+AM58+AN58</f>
        <v>988.848</v>
      </c>
      <c r="AP58" s="14">
        <f t="shared" si="49"/>
        <v>71.12</v>
      </c>
    </row>
    <row r="59" spans="1:42" ht="13.5" customHeight="1">
      <c r="A59" s="3" t="s">
        <v>135</v>
      </c>
      <c r="B59" s="61">
        <v>619</v>
      </c>
      <c r="C59" s="462">
        <v>36</v>
      </c>
      <c r="D59" s="83">
        <v>10</v>
      </c>
      <c r="E59" s="14">
        <v>25.5</v>
      </c>
      <c r="F59" s="37"/>
      <c r="G59" s="37"/>
      <c r="H59" s="37"/>
      <c r="I59" s="37">
        <v>10</v>
      </c>
      <c r="J59" s="37"/>
      <c r="K59" s="338">
        <f t="shared" si="31"/>
        <v>81.5</v>
      </c>
      <c r="L59" s="150"/>
      <c r="M59" s="150"/>
      <c r="N59" s="150"/>
      <c r="O59" s="150"/>
      <c r="P59" s="150"/>
      <c r="Q59" s="143"/>
      <c r="R59" s="150"/>
      <c r="S59" s="150"/>
      <c r="T59" s="150"/>
      <c r="U59" s="331">
        <f t="shared" si="43"/>
        <v>0</v>
      </c>
      <c r="V59" s="37"/>
      <c r="W59" s="14"/>
      <c r="X59" s="24"/>
      <c r="Y59" s="334">
        <f t="shared" si="33"/>
        <v>0</v>
      </c>
      <c r="Z59" s="14"/>
      <c r="AA59" s="24">
        <v>467.5</v>
      </c>
      <c r="AB59" s="24"/>
      <c r="AC59" s="24">
        <v>70</v>
      </c>
      <c r="AD59" s="84">
        <f t="shared" si="44"/>
        <v>537.5</v>
      </c>
      <c r="AE59" s="322">
        <f t="shared" si="45"/>
        <v>619</v>
      </c>
      <c r="AF59" s="469">
        <v>119.81</v>
      </c>
      <c r="AG59" s="110">
        <v>222.41</v>
      </c>
      <c r="AH59" s="24">
        <f t="shared" si="46"/>
        <v>342.22</v>
      </c>
      <c r="AI59" s="24">
        <v>342.22</v>
      </c>
      <c r="AJ59" s="14">
        <f t="shared" si="37"/>
        <v>0</v>
      </c>
      <c r="AK59" s="14">
        <f t="shared" si="38"/>
        <v>61.900000000000006</v>
      </c>
      <c r="AL59" s="143">
        <f t="shared" si="47"/>
        <v>214.87999999999997</v>
      </c>
      <c r="AM59" s="66">
        <f t="shared" si="48"/>
        <v>34.222</v>
      </c>
      <c r="AN59" s="45">
        <v>0</v>
      </c>
      <c r="AO59" s="53">
        <f aca="true" t="shared" si="50" ref="AO59:AO71">AL59+AM59+AN59</f>
        <v>249.10199999999998</v>
      </c>
      <c r="AP59" s="14">
        <f t="shared" si="49"/>
        <v>133.37999999999997</v>
      </c>
    </row>
    <row r="60" spans="1:42" ht="13.5" customHeight="1">
      <c r="A60" s="3" t="s">
        <v>81</v>
      </c>
      <c r="B60" s="61">
        <v>1474</v>
      </c>
      <c r="C60" s="462">
        <v>294</v>
      </c>
      <c r="D60" s="83">
        <v>111</v>
      </c>
      <c r="E60" s="14">
        <v>85</v>
      </c>
      <c r="F60" s="37"/>
      <c r="G60" s="37"/>
      <c r="H60" s="37"/>
      <c r="I60" s="37">
        <v>60</v>
      </c>
      <c r="J60" s="37">
        <v>24</v>
      </c>
      <c r="K60" s="338">
        <f t="shared" si="31"/>
        <v>574</v>
      </c>
      <c r="L60" s="150"/>
      <c r="M60" s="150"/>
      <c r="N60" s="150"/>
      <c r="O60" s="150"/>
      <c r="P60" s="150"/>
      <c r="Q60" s="143">
        <v>12</v>
      </c>
      <c r="R60" s="150"/>
      <c r="S60" s="150"/>
      <c r="T60" s="150"/>
      <c r="U60" s="331">
        <f t="shared" si="43"/>
        <v>12</v>
      </c>
      <c r="V60" s="37"/>
      <c r="W60" s="14"/>
      <c r="X60" s="24"/>
      <c r="Y60" s="334">
        <f t="shared" si="33"/>
        <v>0</v>
      </c>
      <c r="Z60" s="14"/>
      <c r="AA60" s="24">
        <v>204</v>
      </c>
      <c r="AB60" s="24"/>
      <c r="AC60" s="24">
        <v>684</v>
      </c>
      <c r="AD60" s="84">
        <f t="shared" si="44"/>
        <v>888</v>
      </c>
      <c r="AE60" s="322">
        <f t="shared" si="45"/>
        <v>1474</v>
      </c>
      <c r="AF60" s="469">
        <v>461.40999999999985</v>
      </c>
      <c r="AG60" s="110">
        <v>894.61</v>
      </c>
      <c r="AH60" s="24">
        <f t="shared" si="46"/>
        <v>1356.02</v>
      </c>
      <c r="AI60" s="24">
        <v>740.6</v>
      </c>
      <c r="AJ60" s="14">
        <f t="shared" si="37"/>
        <v>615.42</v>
      </c>
      <c r="AK60" s="14">
        <f t="shared" si="38"/>
        <v>147.4</v>
      </c>
      <c r="AL60" s="143">
        <f t="shared" si="47"/>
        <v>586</v>
      </c>
      <c r="AM60" s="66">
        <f t="shared" si="48"/>
        <v>74.06</v>
      </c>
      <c r="AN60" s="45">
        <v>0</v>
      </c>
      <c r="AO60" s="53">
        <f t="shared" si="50"/>
        <v>660.06</v>
      </c>
      <c r="AP60" s="14">
        <f t="shared" si="49"/>
        <v>0</v>
      </c>
    </row>
    <row r="61" spans="1:42" ht="13.5" customHeight="1">
      <c r="A61" s="6" t="s">
        <v>140</v>
      </c>
      <c r="B61" s="61">
        <v>1687.5</v>
      </c>
      <c r="C61" s="466">
        <v>42</v>
      </c>
      <c r="D61" s="83">
        <v>40</v>
      </c>
      <c r="E61" s="14"/>
      <c r="F61" s="37"/>
      <c r="G61" s="37"/>
      <c r="H61" s="37"/>
      <c r="I61" s="37">
        <v>10</v>
      </c>
      <c r="J61" s="37"/>
      <c r="K61" s="338">
        <f t="shared" si="31"/>
        <v>92</v>
      </c>
      <c r="L61" s="150"/>
      <c r="M61" s="150"/>
      <c r="N61" s="150"/>
      <c r="O61" s="150"/>
      <c r="P61" s="150"/>
      <c r="Q61" s="143"/>
      <c r="R61" s="150"/>
      <c r="S61" s="150"/>
      <c r="T61" s="150"/>
      <c r="U61" s="331">
        <f t="shared" si="43"/>
        <v>0</v>
      </c>
      <c r="V61" s="37"/>
      <c r="W61" s="14"/>
      <c r="X61" s="24"/>
      <c r="Y61" s="334">
        <f t="shared" si="33"/>
        <v>0</v>
      </c>
      <c r="Z61" s="14"/>
      <c r="AA61" s="24">
        <v>1011.5</v>
      </c>
      <c r="AB61" s="24"/>
      <c r="AC61" s="24">
        <v>584</v>
      </c>
      <c r="AD61" s="84">
        <f t="shared" si="44"/>
        <v>1595.5</v>
      </c>
      <c r="AE61" s="322">
        <f t="shared" si="45"/>
        <v>1687.5</v>
      </c>
      <c r="AF61" s="469">
        <v>0</v>
      </c>
      <c r="AG61" s="110">
        <v>407.83</v>
      </c>
      <c r="AH61" s="24">
        <f t="shared" si="46"/>
        <v>407.83</v>
      </c>
      <c r="AI61" s="24">
        <v>407.83</v>
      </c>
      <c r="AJ61" s="14">
        <f t="shared" si="37"/>
        <v>0</v>
      </c>
      <c r="AK61" s="14">
        <f t="shared" si="38"/>
        <v>168.75</v>
      </c>
      <c r="AL61" s="143">
        <f t="shared" si="47"/>
        <v>1110.92</v>
      </c>
      <c r="AM61" s="66">
        <f t="shared" si="48"/>
        <v>40.783</v>
      </c>
      <c r="AN61" s="45">
        <v>0</v>
      </c>
      <c r="AO61" s="53">
        <f t="shared" si="50"/>
        <v>1151.703</v>
      </c>
      <c r="AP61" s="14">
        <f t="shared" si="49"/>
        <v>1018.9200000000001</v>
      </c>
    </row>
    <row r="62" spans="1:42" ht="13.5" customHeight="1">
      <c r="A62" s="5" t="s">
        <v>82</v>
      </c>
      <c r="B62" s="61">
        <v>28200.5</v>
      </c>
      <c r="C62" s="462">
        <v>444</v>
      </c>
      <c r="D62" s="83">
        <v>120</v>
      </c>
      <c r="E62" s="14">
        <v>297.5</v>
      </c>
      <c r="F62" s="37"/>
      <c r="G62" s="37"/>
      <c r="H62" s="37"/>
      <c r="I62" s="150">
        <v>270</v>
      </c>
      <c r="J62" s="150">
        <v>24</v>
      </c>
      <c r="K62" s="338">
        <f t="shared" si="31"/>
        <v>1155.5</v>
      </c>
      <c r="L62" s="150"/>
      <c r="M62" s="150">
        <v>500</v>
      </c>
      <c r="N62" s="150"/>
      <c r="O62" s="150">
        <v>87</v>
      </c>
      <c r="P62" s="150"/>
      <c r="Q62" s="143">
        <v>6</v>
      </c>
      <c r="R62" s="150"/>
      <c r="S62" s="150"/>
      <c r="T62" s="150"/>
      <c r="U62" s="331">
        <f t="shared" si="43"/>
        <v>593</v>
      </c>
      <c r="V62" s="37">
        <v>8.5</v>
      </c>
      <c r="W62" s="14">
        <v>12</v>
      </c>
      <c r="X62" s="24">
        <v>790</v>
      </c>
      <c r="Y62" s="334">
        <f t="shared" si="33"/>
        <v>810.5</v>
      </c>
      <c r="Z62" s="14">
        <v>255</v>
      </c>
      <c r="AA62" s="24">
        <v>3068.5</v>
      </c>
      <c r="AB62" s="24"/>
      <c r="AC62" s="24">
        <v>22318</v>
      </c>
      <c r="AD62" s="84">
        <f t="shared" si="44"/>
        <v>25641.5</v>
      </c>
      <c r="AE62" s="322">
        <f t="shared" si="45"/>
        <v>28200.5</v>
      </c>
      <c r="AF62" s="469">
        <v>0</v>
      </c>
      <c r="AG62" s="110">
        <v>3219.82</v>
      </c>
      <c r="AH62" s="24">
        <f t="shared" si="46"/>
        <v>3219.82</v>
      </c>
      <c r="AI62" s="24">
        <v>3219.82</v>
      </c>
      <c r="AJ62" s="14">
        <f t="shared" si="37"/>
        <v>0</v>
      </c>
      <c r="AK62" s="14">
        <f t="shared" si="38"/>
        <v>2820.05</v>
      </c>
      <c r="AL62" s="143">
        <f t="shared" si="47"/>
        <v>22160.63</v>
      </c>
      <c r="AM62" s="65">
        <f t="shared" si="48"/>
        <v>321.982</v>
      </c>
      <c r="AN62" s="45">
        <v>0</v>
      </c>
      <c r="AO62" s="53">
        <f aca="true" t="shared" si="51" ref="AO62:AO67">AL62+AM62+AN62</f>
        <v>22482.612</v>
      </c>
      <c r="AP62" s="14">
        <f t="shared" si="49"/>
        <v>19601.63</v>
      </c>
    </row>
    <row r="63" spans="1:42" ht="13.5" customHeight="1">
      <c r="A63" s="3" t="s">
        <v>76</v>
      </c>
      <c r="B63" s="188">
        <v>702.5</v>
      </c>
      <c r="C63" s="462">
        <v>30</v>
      </c>
      <c r="D63" s="83"/>
      <c r="E63" s="14">
        <v>8.5</v>
      </c>
      <c r="F63" s="37"/>
      <c r="G63" s="37"/>
      <c r="H63" s="37"/>
      <c r="I63" s="150"/>
      <c r="J63" s="150"/>
      <c r="K63" s="338">
        <f t="shared" si="31"/>
        <v>38.5</v>
      </c>
      <c r="L63" s="150"/>
      <c r="M63" s="150"/>
      <c r="N63" s="150"/>
      <c r="O63" s="150"/>
      <c r="P63" s="150"/>
      <c r="Q63" s="143"/>
      <c r="R63" s="150"/>
      <c r="S63" s="150"/>
      <c r="T63" s="150"/>
      <c r="U63" s="331">
        <f t="shared" si="43"/>
        <v>0</v>
      </c>
      <c r="V63" s="37"/>
      <c r="W63" s="14"/>
      <c r="X63" s="24"/>
      <c r="Y63" s="334">
        <f t="shared" si="33"/>
        <v>0</v>
      </c>
      <c r="Z63" s="14"/>
      <c r="AA63" s="24">
        <v>476</v>
      </c>
      <c r="AB63" s="24"/>
      <c r="AC63" s="24">
        <v>188</v>
      </c>
      <c r="AD63" s="84">
        <f t="shared" si="44"/>
        <v>664</v>
      </c>
      <c r="AE63" s="322">
        <f t="shared" si="45"/>
        <v>702.5</v>
      </c>
      <c r="AF63" s="469">
        <v>0</v>
      </c>
      <c r="AG63" s="110">
        <v>301.48</v>
      </c>
      <c r="AH63" s="24">
        <f t="shared" si="46"/>
        <v>301.48</v>
      </c>
      <c r="AI63" s="24">
        <v>301.48</v>
      </c>
      <c r="AJ63" s="14">
        <f>AH63-AI63</f>
        <v>0</v>
      </c>
      <c r="AK63" s="14">
        <f>B63*10%</f>
        <v>70.25</v>
      </c>
      <c r="AL63" s="110">
        <f t="shared" si="47"/>
        <v>330.77</v>
      </c>
      <c r="AM63" s="65">
        <f t="shared" si="48"/>
        <v>30.148000000000003</v>
      </c>
      <c r="AN63" s="45">
        <v>0</v>
      </c>
      <c r="AO63" s="53">
        <f t="shared" si="51"/>
        <v>360.918</v>
      </c>
      <c r="AP63" s="14">
        <f t="shared" si="49"/>
        <v>292.27</v>
      </c>
    </row>
    <row r="64" spans="1:42" ht="13.5" customHeight="1">
      <c r="A64" s="6" t="s">
        <v>77</v>
      </c>
      <c r="B64" s="188">
        <v>3649</v>
      </c>
      <c r="C64" s="462">
        <v>336</v>
      </c>
      <c r="D64" s="83">
        <v>244</v>
      </c>
      <c r="E64" s="14">
        <v>323</v>
      </c>
      <c r="F64" s="37">
        <v>8.5</v>
      </c>
      <c r="G64" s="37"/>
      <c r="H64" s="37"/>
      <c r="I64" s="150">
        <v>90</v>
      </c>
      <c r="J64" s="150"/>
      <c r="K64" s="338">
        <f t="shared" si="31"/>
        <v>1001.5</v>
      </c>
      <c r="L64" s="150"/>
      <c r="M64" s="150"/>
      <c r="N64" s="168"/>
      <c r="O64" s="150"/>
      <c r="P64" s="150"/>
      <c r="Q64" s="143">
        <v>12</v>
      </c>
      <c r="R64" s="150">
        <v>15</v>
      </c>
      <c r="S64" s="150"/>
      <c r="T64" s="150"/>
      <c r="U64" s="331">
        <f t="shared" si="43"/>
        <v>27</v>
      </c>
      <c r="V64" s="37"/>
      <c r="W64" s="14">
        <v>18</v>
      </c>
      <c r="X64" s="24"/>
      <c r="Y64" s="334">
        <f t="shared" si="33"/>
        <v>18</v>
      </c>
      <c r="Z64" s="14"/>
      <c r="AA64" s="24">
        <v>1878.5</v>
      </c>
      <c r="AB64" s="24"/>
      <c r="AC64" s="24">
        <v>724</v>
      </c>
      <c r="AD64" s="84">
        <f t="shared" si="44"/>
        <v>2602.5</v>
      </c>
      <c r="AE64" s="322">
        <f t="shared" si="45"/>
        <v>3649</v>
      </c>
      <c r="AF64" s="469">
        <v>716.45</v>
      </c>
      <c r="AG64" s="110">
        <v>988.88</v>
      </c>
      <c r="AH64" s="24">
        <f t="shared" si="46"/>
        <v>1705.33</v>
      </c>
      <c r="AI64" s="24">
        <v>1705.33</v>
      </c>
      <c r="AJ64" s="14">
        <f>AH64-AI64</f>
        <v>0</v>
      </c>
      <c r="AK64" s="14">
        <f>B64*10%</f>
        <v>364.90000000000003</v>
      </c>
      <c r="AL64" s="110">
        <f t="shared" si="47"/>
        <v>1578.77</v>
      </c>
      <c r="AM64" s="65">
        <f t="shared" si="48"/>
        <v>170.53300000000002</v>
      </c>
      <c r="AN64" s="45">
        <v>0</v>
      </c>
      <c r="AO64" s="53">
        <f t="shared" si="51"/>
        <v>1749.3029999999999</v>
      </c>
      <c r="AP64" s="14">
        <f t="shared" si="49"/>
        <v>532.27</v>
      </c>
    </row>
    <row r="65" spans="1:42" ht="13.5" customHeight="1">
      <c r="A65" s="5" t="s">
        <v>83</v>
      </c>
      <c r="B65" s="61">
        <v>27378.46</v>
      </c>
      <c r="C65" s="462">
        <v>732</v>
      </c>
      <c r="D65" s="83">
        <v>195</v>
      </c>
      <c r="E65" s="14">
        <v>399.5</v>
      </c>
      <c r="F65" s="37"/>
      <c r="G65" s="37"/>
      <c r="H65" s="37"/>
      <c r="I65" s="150">
        <v>130</v>
      </c>
      <c r="J65" s="150">
        <v>48</v>
      </c>
      <c r="K65" s="338">
        <f t="shared" si="31"/>
        <v>1504.5</v>
      </c>
      <c r="L65" s="150">
        <v>200</v>
      </c>
      <c r="M65" s="150"/>
      <c r="N65" s="150"/>
      <c r="O65" s="143">
        <v>30</v>
      </c>
      <c r="P65" s="37"/>
      <c r="Q65" s="143">
        <v>6</v>
      </c>
      <c r="R65" s="150"/>
      <c r="S65" s="150">
        <v>200</v>
      </c>
      <c r="T65" s="150"/>
      <c r="U65" s="225">
        <f t="shared" si="43"/>
        <v>436</v>
      </c>
      <c r="V65" s="37"/>
      <c r="W65" s="14"/>
      <c r="X65" s="24"/>
      <c r="Y65" s="334">
        <f t="shared" si="33"/>
        <v>0</v>
      </c>
      <c r="Z65" s="14"/>
      <c r="AA65" s="24">
        <v>6766</v>
      </c>
      <c r="AB65" s="24"/>
      <c r="AC65" s="24">
        <v>18671.96</v>
      </c>
      <c r="AD65" s="84">
        <f t="shared" si="44"/>
        <v>25437.96</v>
      </c>
      <c r="AE65" s="322">
        <f t="shared" si="45"/>
        <v>27378.46</v>
      </c>
      <c r="AF65" s="469">
        <v>0</v>
      </c>
      <c r="AG65" s="110">
        <v>1166.02</v>
      </c>
      <c r="AH65" s="24">
        <f t="shared" si="46"/>
        <v>1166.02</v>
      </c>
      <c r="AI65" s="24">
        <v>1166.02</v>
      </c>
      <c r="AJ65" s="14">
        <f t="shared" si="37"/>
        <v>0</v>
      </c>
      <c r="AK65" s="14">
        <f t="shared" si="38"/>
        <v>2737.846</v>
      </c>
      <c r="AL65" s="110">
        <f t="shared" si="47"/>
        <v>23474.593999999997</v>
      </c>
      <c r="AM65" s="65">
        <f t="shared" si="48"/>
        <v>116.602</v>
      </c>
      <c r="AN65" s="45">
        <v>0</v>
      </c>
      <c r="AO65" s="53">
        <f>AL65+AM65+AN65</f>
        <v>23591.195999999996</v>
      </c>
      <c r="AP65" s="14">
        <f t="shared" si="49"/>
        <v>21534.093999999997</v>
      </c>
    </row>
    <row r="66" spans="1:42" ht="13.5" customHeight="1">
      <c r="A66" s="78" t="s">
        <v>78</v>
      </c>
      <c r="B66" s="191">
        <v>2163</v>
      </c>
      <c r="C66" s="465">
        <v>96</v>
      </c>
      <c r="D66" s="288">
        <v>40</v>
      </c>
      <c r="E66" s="235">
        <v>102</v>
      </c>
      <c r="F66" s="144"/>
      <c r="G66" s="144"/>
      <c r="H66" s="144"/>
      <c r="I66" s="154">
        <v>30</v>
      </c>
      <c r="J66" s="154"/>
      <c r="K66" s="338">
        <f t="shared" si="31"/>
        <v>268</v>
      </c>
      <c r="L66" s="154"/>
      <c r="M66" s="154"/>
      <c r="N66" s="154"/>
      <c r="O66" s="154"/>
      <c r="P66" s="154"/>
      <c r="Q66" s="158"/>
      <c r="R66" s="154"/>
      <c r="S66" s="154"/>
      <c r="T66" s="154"/>
      <c r="U66" s="331">
        <f t="shared" si="43"/>
        <v>0</v>
      </c>
      <c r="V66" s="144"/>
      <c r="W66" s="235"/>
      <c r="X66" s="206"/>
      <c r="Y66" s="334">
        <f t="shared" si="33"/>
        <v>0</v>
      </c>
      <c r="Z66" s="235"/>
      <c r="AA66" s="206">
        <v>1632</v>
      </c>
      <c r="AB66" s="206"/>
      <c r="AC66" s="206">
        <v>263</v>
      </c>
      <c r="AD66" s="84">
        <f t="shared" si="44"/>
        <v>1895</v>
      </c>
      <c r="AE66" s="322">
        <f t="shared" si="45"/>
        <v>2163</v>
      </c>
      <c r="AF66" s="469">
        <v>753.5599999999998</v>
      </c>
      <c r="AG66" s="356">
        <v>415.43</v>
      </c>
      <c r="AH66" s="24">
        <f t="shared" si="46"/>
        <v>1168.9899999999998</v>
      </c>
      <c r="AI66" s="24">
        <v>1168.99</v>
      </c>
      <c r="AJ66" s="14">
        <f>AH66-AI66</f>
        <v>0</v>
      </c>
      <c r="AK66" s="14">
        <f>B66*10%</f>
        <v>216.3</v>
      </c>
      <c r="AL66" s="110">
        <f t="shared" si="47"/>
        <v>777.71</v>
      </c>
      <c r="AM66" s="65">
        <f t="shared" si="48"/>
        <v>116.899</v>
      </c>
      <c r="AN66" s="45">
        <v>0</v>
      </c>
      <c r="AO66" s="53">
        <f t="shared" si="51"/>
        <v>894.609</v>
      </c>
      <c r="AP66" s="14">
        <f t="shared" si="49"/>
        <v>509.71000000000004</v>
      </c>
    </row>
    <row r="67" spans="1:42" ht="13.5" customHeight="1">
      <c r="A67" s="5" t="s">
        <v>84</v>
      </c>
      <c r="B67" s="61">
        <v>11260.5</v>
      </c>
      <c r="C67" s="462">
        <v>516</v>
      </c>
      <c r="D67" s="83">
        <v>412</v>
      </c>
      <c r="E67" s="373">
        <v>246.5</v>
      </c>
      <c r="F67" s="37">
        <v>8.5</v>
      </c>
      <c r="G67" s="37"/>
      <c r="H67" s="37"/>
      <c r="I67" s="150">
        <v>90</v>
      </c>
      <c r="J67" s="150">
        <v>38</v>
      </c>
      <c r="K67" s="338">
        <f t="shared" si="31"/>
        <v>1311</v>
      </c>
      <c r="L67" s="150">
        <v>11</v>
      </c>
      <c r="M67" s="150">
        <v>300</v>
      </c>
      <c r="N67" s="150"/>
      <c r="O67" s="150"/>
      <c r="P67" s="150"/>
      <c r="Q67" s="143">
        <v>6</v>
      </c>
      <c r="R67" s="150"/>
      <c r="S67" s="150"/>
      <c r="T67" s="150"/>
      <c r="U67" s="331">
        <f t="shared" si="43"/>
        <v>317</v>
      </c>
      <c r="V67" s="37"/>
      <c r="W67" s="14">
        <v>162</v>
      </c>
      <c r="X67" s="24">
        <v>285</v>
      </c>
      <c r="Y67" s="334">
        <f t="shared" si="33"/>
        <v>447</v>
      </c>
      <c r="Z67" s="14">
        <v>15</v>
      </c>
      <c r="AA67" s="24">
        <v>4003.5</v>
      </c>
      <c r="AB67" s="24"/>
      <c r="AC67" s="24">
        <v>5167</v>
      </c>
      <c r="AD67" s="84">
        <f t="shared" si="44"/>
        <v>9185.5</v>
      </c>
      <c r="AE67" s="322">
        <f t="shared" si="45"/>
        <v>11260.5</v>
      </c>
      <c r="AF67" s="469">
        <v>0</v>
      </c>
      <c r="AG67" s="110">
        <v>2461.03</v>
      </c>
      <c r="AH67" s="24">
        <f t="shared" si="46"/>
        <v>2461.03</v>
      </c>
      <c r="AI67" s="24">
        <v>2461.03</v>
      </c>
      <c r="AJ67" s="14">
        <f t="shared" si="37"/>
        <v>0</v>
      </c>
      <c r="AK67" s="14">
        <f t="shared" si="38"/>
        <v>1126.05</v>
      </c>
      <c r="AL67" s="143">
        <f t="shared" si="47"/>
        <v>7673.419999999999</v>
      </c>
      <c r="AM67" s="65">
        <f t="shared" si="48"/>
        <v>246.10300000000004</v>
      </c>
      <c r="AN67" s="45">
        <f>'N-Tarif'!J177</f>
        <v>0</v>
      </c>
      <c r="AO67" s="53">
        <f t="shared" si="51"/>
        <v>7919.522999999999</v>
      </c>
      <c r="AP67" s="14">
        <f t="shared" si="49"/>
        <v>5598.419999999999</v>
      </c>
    </row>
    <row r="68" spans="1:42" ht="13.5" customHeight="1">
      <c r="A68" s="3" t="s">
        <v>85</v>
      </c>
      <c r="B68" s="61">
        <v>649.5</v>
      </c>
      <c r="C68" s="462">
        <v>102</v>
      </c>
      <c r="D68" s="83">
        <v>5</v>
      </c>
      <c r="E68" s="373">
        <v>17</v>
      </c>
      <c r="F68" s="37"/>
      <c r="G68" s="37"/>
      <c r="H68" s="37"/>
      <c r="I68" s="150">
        <v>10</v>
      </c>
      <c r="J68" s="150">
        <v>16</v>
      </c>
      <c r="K68" s="338">
        <f t="shared" si="31"/>
        <v>150</v>
      </c>
      <c r="L68" s="150"/>
      <c r="M68" s="150"/>
      <c r="N68" s="150"/>
      <c r="O68" s="150"/>
      <c r="P68" s="150"/>
      <c r="Q68" s="143"/>
      <c r="R68" s="150"/>
      <c r="S68" s="150"/>
      <c r="T68" s="150"/>
      <c r="U68" s="331">
        <f t="shared" si="43"/>
        <v>0</v>
      </c>
      <c r="V68" s="37"/>
      <c r="W68" s="14"/>
      <c r="X68" s="24"/>
      <c r="Y68" s="334">
        <f t="shared" si="33"/>
        <v>0</v>
      </c>
      <c r="Z68" s="14"/>
      <c r="AA68" s="24">
        <v>365.5</v>
      </c>
      <c r="AB68" s="24"/>
      <c r="AC68" s="24">
        <v>134</v>
      </c>
      <c r="AD68" s="84">
        <f t="shared" si="44"/>
        <v>499.5</v>
      </c>
      <c r="AE68" s="322">
        <f t="shared" si="45"/>
        <v>649.5</v>
      </c>
      <c r="AF68" s="469">
        <v>0</v>
      </c>
      <c r="AG68" s="110">
        <v>447.64</v>
      </c>
      <c r="AH68" s="24">
        <f t="shared" si="46"/>
        <v>447.64</v>
      </c>
      <c r="AI68" s="24">
        <v>434.55</v>
      </c>
      <c r="AJ68" s="14">
        <f t="shared" si="37"/>
        <v>13.089999999999975</v>
      </c>
      <c r="AK68" s="14">
        <f t="shared" si="38"/>
        <v>64.95</v>
      </c>
      <c r="AL68" s="143">
        <f t="shared" si="47"/>
        <v>150</v>
      </c>
      <c r="AM68" s="65">
        <f t="shared" si="48"/>
        <v>43.455000000000005</v>
      </c>
      <c r="AN68" s="45">
        <v>0</v>
      </c>
      <c r="AO68" s="53">
        <f t="shared" si="50"/>
        <v>193.455</v>
      </c>
      <c r="AP68" s="14">
        <f t="shared" si="49"/>
        <v>0</v>
      </c>
    </row>
    <row r="69" spans="1:42" ht="13.5" customHeight="1">
      <c r="A69" s="3" t="s">
        <v>86</v>
      </c>
      <c r="B69" s="61">
        <v>4424.5</v>
      </c>
      <c r="C69" s="462">
        <v>162</v>
      </c>
      <c r="D69" s="83">
        <v>26</v>
      </c>
      <c r="E69" s="373">
        <v>229.5</v>
      </c>
      <c r="F69" s="37"/>
      <c r="G69" s="37"/>
      <c r="H69" s="37"/>
      <c r="I69" s="37">
        <v>20</v>
      </c>
      <c r="J69" s="37">
        <v>4</v>
      </c>
      <c r="K69" s="338">
        <f t="shared" si="31"/>
        <v>441.5</v>
      </c>
      <c r="L69" s="150"/>
      <c r="M69" s="150"/>
      <c r="N69" s="150"/>
      <c r="O69" s="150"/>
      <c r="P69" s="150"/>
      <c r="Q69" s="143"/>
      <c r="R69" s="150"/>
      <c r="S69" s="150"/>
      <c r="T69" s="150"/>
      <c r="U69" s="331">
        <f t="shared" si="43"/>
        <v>0</v>
      </c>
      <c r="V69" s="37">
        <v>8.5</v>
      </c>
      <c r="W69" s="14"/>
      <c r="X69" s="24"/>
      <c r="Y69" s="334">
        <f t="shared" si="33"/>
        <v>8.5</v>
      </c>
      <c r="Z69" s="14"/>
      <c r="AA69" s="24">
        <v>3714.5</v>
      </c>
      <c r="AB69" s="24"/>
      <c r="AC69" s="24">
        <v>260</v>
      </c>
      <c r="AD69" s="84">
        <f t="shared" si="44"/>
        <v>3974.5</v>
      </c>
      <c r="AE69" s="322">
        <f t="shared" si="45"/>
        <v>4424.5</v>
      </c>
      <c r="AF69" s="469">
        <v>82.07000000000016</v>
      </c>
      <c r="AG69" s="110">
        <v>814.67</v>
      </c>
      <c r="AH69" s="24">
        <f t="shared" si="46"/>
        <v>896.7400000000001</v>
      </c>
      <c r="AI69" s="24">
        <v>896.74</v>
      </c>
      <c r="AJ69" s="14">
        <f t="shared" si="37"/>
        <v>0</v>
      </c>
      <c r="AK69" s="14">
        <f t="shared" si="38"/>
        <v>442.45000000000005</v>
      </c>
      <c r="AL69" s="143">
        <f t="shared" si="47"/>
        <v>3085.3100000000004</v>
      </c>
      <c r="AM69" s="65">
        <f t="shared" si="48"/>
        <v>89.674</v>
      </c>
      <c r="AN69" s="45">
        <v>0</v>
      </c>
      <c r="AO69" s="53">
        <f t="shared" si="50"/>
        <v>3174.9840000000004</v>
      </c>
      <c r="AP69" s="14">
        <f t="shared" si="49"/>
        <v>2635.3100000000004</v>
      </c>
    </row>
    <row r="70" spans="1:42" ht="13.5" customHeight="1">
      <c r="A70" s="4" t="s">
        <v>87</v>
      </c>
      <c r="B70" s="89">
        <v>9962</v>
      </c>
      <c r="C70" s="462">
        <v>630</v>
      </c>
      <c r="D70" s="83">
        <v>291</v>
      </c>
      <c r="E70" s="14">
        <v>144.5</v>
      </c>
      <c r="F70" s="37"/>
      <c r="G70" s="37">
        <v>15</v>
      </c>
      <c r="H70" s="37"/>
      <c r="I70" s="37">
        <v>190</v>
      </c>
      <c r="J70" s="37">
        <v>4</v>
      </c>
      <c r="K70" s="338">
        <f>SUM(C70:J70)</f>
        <v>1274.5</v>
      </c>
      <c r="L70" s="150"/>
      <c r="M70" s="150">
        <v>200</v>
      </c>
      <c r="N70" s="152"/>
      <c r="O70" s="150"/>
      <c r="P70" s="150"/>
      <c r="Q70" s="143">
        <v>36</v>
      </c>
      <c r="R70" s="150">
        <v>30</v>
      </c>
      <c r="S70" s="150"/>
      <c r="T70" s="150"/>
      <c r="U70" s="225">
        <f t="shared" si="43"/>
        <v>266</v>
      </c>
      <c r="V70" s="37"/>
      <c r="W70" s="14">
        <v>251</v>
      </c>
      <c r="X70" s="24">
        <v>720</v>
      </c>
      <c r="Y70" s="334">
        <f t="shared" si="33"/>
        <v>971</v>
      </c>
      <c r="Z70" s="14">
        <v>120</v>
      </c>
      <c r="AA70" s="24">
        <v>2507.5</v>
      </c>
      <c r="AB70" s="24"/>
      <c r="AC70" s="24">
        <v>4823</v>
      </c>
      <c r="AD70" s="84">
        <f t="shared" si="44"/>
        <v>7450.5</v>
      </c>
      <c r="AE70" s="322">
        <f t="shared" si="45"/>
        <v>9962</v>
      </c>
      <c r="AF70" s="469">
        <v>0</v>
      </c>
      <c r="AG70" s="229">
        <v>1014.59</v>
      </c>
      <c r="AH70" s="24">
        <f t="shared" si="46"/>
        <v>1014.59</v>
      </c>
      <c r="AI70" s="24">
        <v>1014.59</v>
      </c>
      <c r="AJ70" s="14">
        <f t="shared" si="37"/>
        <v>0</v>
      </c>
      <c r="AK70" s="14">
        <f t="shared" si="38"/>
        <v>996.2</v>
      </c>
      <c r="AL70" s="143">
        <f t="shared" si="47"/>
        <v>7951.21</v>
      </c>
      <c r="AM70" s="22">
        <f t="shared" si="48"/>
        <v>101.459</v>
      </c>
      <c r="AN70" s="45">
        <f>'N-Tarif'!J205</f>
        <v>180</v>
      </c>
      <c r="AO70" s="53">
        <f t="shared" si="50"/>
        <v>8232.669</v>
      </c>
      <c r="AP70" s="14">
        <f t="shared" si="49"/>
        <v>5439.71</v>
      </c>
    </row>
    <row r="71" spans="1:42" ht="13.5" customHeight="1" thickBot="1">
      <c r="A71" s="78" t="s">
        <v>176</v>
      </c>
      <c r="B71" s="62"/>
      <c r="C71" s="467"/>
      <c r="D71" s="247"/>
      <c r="E71" s="15"/>
      <c r="F71" s="153"/>
      <c r="G71" s="153"/>
      <c r="H71" s="153"/>
      <c r="I71" s="153"/>
      <c r="J71" s="153"/>
      <c r="K71" s="338">
        <f t="shared" si="31"/>
        <v>0</v>
      </c>
      <c r="L71" s="168"/>
      <c r="M71" s="168"/>
      <c r="N71" s="168"/>
      <c r="O71" s="168"/>
      <c r="P71" s="476"/>
      <c r="Q71" s="302"/>
      <c r="R71" s="168"/>
      <c r="S71" s="168"/>
      <c r="T71" s="168"/>
      <c r="U71" s="332"/>
      <c r="V71" s="153"/>
      <c r="W71" s="15"/>
      <c r="X71" s="300"/>
      <c r="Y71" s="334">
        <f t="shared" si="33"/>
        <v>0</v>
      </c>
      <c r="Z71" s="15"/>
      <c r="AA71" s="300"/>
      <c r="AB71" s="300"/>
      <c r="AC71" s="300"/>
      <c r="AD71" s="84">
        <f t="shared" si="44"/>
        <v>0</v>
      </c>
      <c r="AE71" s="322">
        <f t="shared" si="45"/>
        <v>0</v>
      </c>
      <c r="AF71" s="470">
        <v>0</v>
      </c>
      <c r="AG71" s="15"/>
      <c r="AH71" s="24">
        <f t="shared" si="46"/>
        <v>0</v>
      </c>
      <c r="AI71" s="300">
        <v>0</v>
      </c>
      <c r="AJ71" s="15">
        <f t="shared" si="37"/>
        <v>0</v>
      </c>
      <c r="AK71" s="15">
        <f t="shared" si="38"/>
        <v>0</v>
      </c>
      <c r="AL71" s="302">
        <f t="shared" si="47"/>
        <v>0</v>
      </c>
      <c r="AM71" s="22">
        <f t="shared" si="48"/>
        <v>0</v>
      </c>
      <c r="AN71" s="45">
        <v>0</v>
      </c>
      <c r="AO71" s="53">
        <f t="shared" si="50"/>
        <v>0</v>
      </c>
      <c r="AP71" s="14">
        <f t="shared" si="49"/>
        <v>0</v>
      </c>
    </row>
    <row r="72" spans="1:42" ht="13.5" thickBot="1">
      <c r="A72" s="26" t="s">
        <v>66</v>
      </c>
      <c r="B72" s="310">
        <f>SUM(B57:B71)</f>
        <v>111695.95999999999</v>
      </c>
      <c r="C72" s="326">
        <f>SUM(C57:C71)</f>
        <v>4620</v>
      </c>
      <c r="D72" s="428">
        <f aca="true" t="shared" si="52" ref="D72:AD72">SUM(D57:D71)</f>
        <v>2534</v>
      </c>
      <c r="E72" s="326">
        <f t="shared" si="52"/>
        <v>2405.5</v>
      </c>
      <c r="F72" s="310">
        <f t="shared" si="52"/>
        <v>17</v>
      </c>
      <c r="G72" s="310">
        <f>SUM(G57:G71)</f>
        <v>15</v>
      </c>
      <c r="H72" s="310">
        <f>SUM(H57:H71)</f>
        <v>0</v>
      </c>
      <c r="I72" s="310">
        <f>SUM(I57:I71)</f>
        <v>1170</v>
      </c>
      <c r="J72" s="310">
        <f t="shared" si="52"/>
        <v>218</v>
      </c>
      <c r="K72" s="310">
        <f t="shared" si="52"/>
        <v>10979.5</v>
      </c>
      <c r="L72" s="310">
        <f t="shared" si="52"/>
        <v>211</v>
      </c>
      <c r="M72" s="310">
        <f t="shared" si="52"/>
        <v>1600</v>
      </c>
      <c r="N72" s="310">
        <f>SUM(N57:N71)</f>
        <v>0</v>
      </c>
      <c r="O72" s="310">
        <f>SUM(O57:O71)</f>
        <v>132</v>
      </c>
      <c r="P72" s="310">
        <f>SUM(P57:P71)</f>
        <v>0</v>
      </c>
      <c r="Q72" s="326">
        <f>SUM(Q57:Q71)</f>
        <v>144</v>
      </c>
      <c r="R72" s="310">
        <f t="shared" si="52"/>
        <v>60</v>
      </c>
      <c r="S72" s="310">
        <f t="shared" si="52"/>
        <v>200</v>
      </c>
      <c r="T72" s="310">
        <f t="shared" si="52"/>
        <v>0</v>
      </c>
      <c r="U72" s="310">
        <f t="shared" si="52"/>
        <v>2347</v>
      </c>
      <c r="V72" s="310">
        <f>SUM(V57:V71)</f>
        <v>17</v>
      </c>
      <c r="W72" s="310">
        <f>SUM(W57:W71)</f>
        <v>521</v>
      </c>
      <c r="X72" s="326">
        <f>SUM(X57:X71)</f>
        <v>1795</v>
      </c>
      <c r="Y72" s="369">
        <f>SUM(Y57:Y71)</f>
        <v>2333</v>
      </c>
      <c r="Z72" s="310">
        <f t="shared" si="52"/>
        <v>435</v>
      </c>
      <c r="AA72" s="310">
        <f t="shared" si="52"/>
        <v>38734.5</v>
      </c>
      <c r="AB72" s="310">
        <f t="shared" si="52"/>
        <v>0</v>
      </c>
      <c r="AC72" s="310">
        <f t="shared" si="52"/>
        <v>56866.96</v>
      </c>
      <c r="AD72" s="310">
        <f t="shared" si="52"/>
        <v>96036.45999999999</v>
      </c>
      <c r="AE72" s="323">
        <f>SUM(AE57:AE71)</f>
        <v>111695.95999999999</v>
      </c>
      <c r="AF72" s="8">
        <f>SUM(AF57:AF71)</f>
        <v>2721.82</v>
      </c>
      <c r="AG72" s="8">
        <f>SUM(AG57:AG71)</f>
        <v>14951.92</v>
      </c>
      <c r="AH72" s="8">
        <f>SUM(AH57:AH71)</f>
        <v>17673.74</v>
      </c>
      <c r="AI72" s="8">
        <f>SUM(AI57:AI71)</f>
        <v>17045.23</v>
      </c>
      <c r="AJ72" s="8">
        <f aca="true" t="shared" si="53" ref="AJ72:AO72">SUM(AJ57:AJ70)</f>
        <v>628.51</v>
      </c>
      <c r="AK72" s="8">
        <f t="shared" si="53"/>
        <v>11169.596000000001</v>
      </c>
      <c r="AL72" s="185">
        <f t="shared" si="53"/>
        <v>83481.13399999999</v>
      </c>
      <c r="AM72" s="8">
        <f>SUM(AM57:AM70)</f>
        <v>1704.5230000000004</v>
      </c>
      <c r="AN72" s="8">
        <f t="shared" si="53"/>
        <v>180</v>
      </c>
      <c r="AO72" s="17">
        <f t="shared" si="53"/>
        <v>85365.65699999999</v>
      </c>
      <c r="AP72" s="8">
        <f>SUM(AP57:AP70)</f>
        <v>67821.63399999999</v>
      </c>
    </row>
    <row r="73" spans="1:42" ht="12.75">
      <c r="A73" s="25" t="s">
        <v>88</v>
      </c>
      <c r="B73" s="63"/>
      <c r="C73" s="464"/>
      <c r="D73" s="159"/>
      <c r="E73" s="22"/>
      <c r="F73" s="42"/>
      <c r="G73" s="42"/>
      <c r="H73" s="42"/>
      <c r="I73" s="42"/>
      <c r="J73" s="42"/>
      <c r="K73" s="339"/>
      <c r="L73" s="42"/>
      <c r="M73" s="42"/>
      <c r="N73" s="13"/>
      <c r="O73" s="42"/>
      <c r="P73" s="42"/>
      <c r="Q73" s="22"/>
      <c r="R73" s="42"/>
      <c r="S73" s="42"/>
      <c r="T73" s="42"/>
      <c r="U73" s="225"/>
      <c r="V73" s="42"/>
      <c r="W73" s="42"/>
      <c r="X73" s="22"/>
      <c r="Y73" s="370"/>
      <c r="Z73" s="22"/>
      <c r="AA73" s="40"/>
      <c r="AB73" s="40"/>
      <c r="AC73" s="40"/>
      <c r="AD73" s="84"/>
      <c r="AE73" s="363"/>
      <c r="AF73" s="22"/>
      <c r="AG73" s="22"/>
      <c r="AH73" s="40"/>
      <c r="AI73" s="40"/>
      <c r="AJ73" s="44"/>
      <c r="AK73" s="22"/>
      <c r="AL73" s="183"/>
      <c r="AM73" s="71"/>
      <c r="AN73" s="40"/>
      <c r="AO73" s="42"/>
      <c r="AP73" s="69"/>
    </row>
    <row r="74" spans="1:44" ht="12.75">
      <c r="A74" s="5" t="s">
        <v>89</v>
      </c>
      <c r="B74" s="61">
        <v>19671.73</v>
      </c>
      <c r="C74" s="462">
        <v>1548</v>
      </c>
      <c r="D74" s="83">
        <v>652.5</v>
      </c>
      <c r="E74" s="14">
        <v>595</v>
      </c>
      <c r="F74" s="37">
        <v>561</v>
      </c>
      <c r="G74" s="37"/>
      <c r="H74" s="37"/>
      <c r="I74" s="150">
        <v>600</v>
      </c>
      <c r="J74" s="150">
        <v>81</v>
      </c>
      <c r="K74" s="338">
        <f aca="true" t="shared" si="54" ref="K74:K84">SUM(C74:J74)</f>
        <v>4037.5</v>
      </c>
      <c r="L74" s="37">
        <v>1044</v>
      </c>
      <c r="M74" s="37"/>
      <c r="N74" s="14"/>
      <c r="O74" s="37">
        <v>296</v>
      </c>
      <c r="P74" s="37">
        <v>25.5</v>
      </c>
      <c r="Q74" s="14">
        <v>90</v>
      </c>
      <c r="R74" s="37">
        <v>32</v>
      </c>
      <c r="S74" s="37">
        <v>800</v>
      </c>
      <c r="T74" s="37"/>
      <c r="U74" s="331">
        <f aca="true" t="shared" si="55" ref="U74:U84">SUM(L74:T74)</f>
        <v>2287.5</v>
      </c>
      <c r="V74" s="37">
        <v>103.23</v>
      </c>
      <c r="W74" s="37">
        <v>42.5</v>
      </c>
      <c r="X74" s="14"/>
      <c r="Y74" s="334">
        <f aca="true" t="shared" si="56" ref="Y74:Y84">SUM(V74:X74)</f>
        <v>145.73000000000002</v>
      </c>
      <c r="Z74" s="14">
        <v>715</v>
      </c>
      <c r="AA74" s="24">
        <v>7123</v>
      </c>
      <c r="AB74" s="24"/>
      <c r="AC74" s="24">
        <v>5363</v>
      </c>
      <c r="AD74" s="84">
        <f aca="true" t="shared" si="57" ref="AD74:AD84">SUM(Z74:AC74)</f>
        <v>13201</v>
      </c>
      <c r="AE74" s="322">
        <f aca="true" t="shared" si="58" ref="AE74:AE84">+K74+U74+AD74+Y74</f>
        <v>19671.73</v>
      </c>
      <c r="AF74" s="469">
        <v>25092.78</v>
      </c>
      <c r="AG74" s="110">
        <v>7012.19</v>
      </c>
      <c r="AH74" s="24">
        <f aca="true" t="shared" si="59" ref="AH74:AH84">SUM(AF74:AG74)</f>
        <v>32104.969999999998</v>
      </c>
      <c r="AI74" s="24">
        <v>11233.82</v>
      </c>
      <c r="AJ74" s="14">
        <f aca="true" t="shared" si="60" ref="AJ74:AJ84">AH74-AI74</f>
        <v>20871.149999999998</v>
      </c>
      <c r="AK74" s="14">
        <f aca="true" t="shared" si="61" ref="AK74:AK84">B74*10%</f>
        <v>1967.173</v>
      </c>
      <c r="AL74" s="143">
        <f>AE74-AI74-AK74</f>
        <v>6470.737</v>
      </c>
      <c r="AM74" s="14">
        <f aca="true" t="shared" si="62" ref="AM74:AM84">AI74*10%</f>
        <v>1123.382</v>
      </c>
      <c r="AN74" s="45">
        <f>'N-Tarif'!J196</f>
        <v>1287.2</v>
      </c>
      <c r="AO74" s="53">
        <f aca="true" t="shared" si="63" ref="AO74:AO84">AL74+AM74+AN74</f>
        <v>8881.319000000001</v>
      </c>
      <c r="AP74" s="14">
        <f aca="true" t="shared" si="64" ref="AP74:AP84">AL74-K74-U74-Y74</f>
        <v>0.007000000000061846</v>
      </c>
      <c r="AQ74" s="116"/>
      <c r="AR74" s="7"/>
    </row>
    <row r="75" spans="1:42" ht="12.75">
      <c r="A75" s="3" t="s">
        <v>90</v>
      </c>
      <c r="B75" s="61">
        <v>3241.5</v>
      </c>
      <c r="C75" s="462">
        <v>420</v>
      </c>
      <c r="D75" s="83">
        <v>171</v>
      </c>
      <c r="E75" s="374">
        <v>42.5</v>
      </c>
      <c r="F75" s="37">
        <v>42.5</v>
      </c>
      <c r="G75" s="37"/>
      <c r="H75" s="37"/>
      <c r="I75" s="150">
        <v>50</v>
      </c>
      <c r="J75" s="150">
        <v>4</v>
      </c>
      <c r="K75" s="338">
        <f t="shared" si="54"/>
        <v>730</v>
      </c>
      <c r="L75" s="37"/>
      <c r="M75" s="37"/>
      <c r="N75" s="14"/>
      <c r="O75" s="37"/>
      <c r="P75" s="37"/>
      <c r="Q75" s="14"/>
      <c r="R75" s="37"/>
      <c r="S75" s="37"/>
      <c r="T75" s="37"/>
      <c r="U75" s="331">
        <f t="shared" si="55"/>
        <v>0</v>
      </c>
      <c r="V75" s="37"/>
      <c r="W75" s="37">
        <v>8.5</v>
      </c>
      <c r="X75" s="14"/>
      <c r="Y75" s="334">
        <f t="shared" si="56"/>
        <v>8.5</v>
      </c>
      <c r="Z75" s="14">
        <v>75</v>
      </c>
      <c r="AA75" s="24">
        <v>2023</v>
      </c>
      <c r="AB75" s="24"/>
      <c r="AC75" s="24">
        <v>405</v>
      </c>
      <c r="AD75" s="84">
        <f t="shared" si="57"/>
        <v>2503</v>
      </c>
      <c r="AE75" s="322">
        <f t="shared" si="58"/>
        <v>3241.5</v>
      </c>
      <c r="AF75" s="469">
        <v>420.39999999999986</v>
      </c>
      <c r="AG75" s="110">
        <v>1988.66</v>
      </c>
      <c r="AH75" s="24">
        <f t="shared" si="59"/>
        <v>2409.06</v>
      </c>
      <c r="AI75" s="24">
        <v>2178.85</v>
      </c>
      <c r="AJ75" s="14">
        <f t="shared" si="60"/>
        <v>230.21000000000004</v>
      </c>
      <c r="AK75" s="14">
        <f t="shared" si="61"/>
        <v>324.15000000000003</v>
      </c>
      <c r="AL75" s="143">
        <f aca="true" t="shared" si="65" ref="AL75:AL84">AE75-AI75-AK75</f>
        <v>738.5</v>
      </c>
      <c r="AM75" s="14">
        <f t="shared" si="62"/>
        <v>217.885</v>
      </c>
      <c r="AN75" s="45">
        <v>0</v>
      </c>
      <c r="AO75" s="53">
        <f t="shared" si="63"/>
        <v>956.385</v>
      </c>
      <c r="AP75" s="14">
        <f t="shared" si="64"/>
        <v>0</v>
      </c>
    </row>
    <row r="76" spans="1:42" ht="12.75">
      <c r="A76" s="3" t="s">
        <v>91</v>
      </c>
      <c r="B76" s="61">
        <v>6725.44</v>
      </c>
      <c r="C76" s="462">
        <v>426</v>
      </c>
      <c r="D76" s="83">
        <v>181</v>
      </c>
      <c r="E76" s="374">
        <v>289</v>
      </c>
      <c r="F76" s="37">
        <v>25.5</v>
      </c>
      <c r="G76" s="37"/>
      <c r="H76" s="37"/>
      <c r="I76" s="150">
        <v>200</v>
      </c>
      <c r="J76" s="150">
        <v>8</v>
      </c>
      <c r="K76" s="338">
        <f t="shared" si="54"/>
        <v>1129.5</v>
      </c>
      <c r="L76" s="37"/>
      <c r="M76" s="37"/>
      <c r="N76" s="14"/>
      <c r="O76" s="150"/>
      <c r="P76" s="150"/>
      <c r="Q76" s="14"/>
      <c r="R76" s="37"/>
      <c r="S76" s="37"/>
      <c r="T76" s="37"/>
      <c r="U76" s="331">
        <f t="shared" si="55"/>
        <v>0</v>
      </c>
      <c r="V76" s="37">
        <v>2.94</v>
      </c>
      <c r="W76" s="37"/>
      <c r="X76" s="14"/>
      <c r="Y76" s="334">
        <f t="shared" si="56"/>
        <v>2.94</v>
      </c>
      <c r="Z76" s="14">
        <v>510</v>
      </c>
      <c r="AA76" s="24">
        <v>4233</v>
      </c>
      <c r="AB76" s="24"/>
      <c r="AC76" s="24">
        <v>850</v>
      </c>
      <c r="AD76" s="84">
        <f t="shared" si="57"/>
        <v>5593</v>
      </c>
      <c r="AE76" s="322">
        <f t="shared" si="58"/>
        <v>6725.44</v>
      </c>
      <c r="AF76" s="469">
        <v>1476.6200000000001</v>
      </c>
      <c r="AG76" s="110">
        <v>1644.18</v>
      </c>
      <c r="AH76" s="24">
        <f t="shared" si="59"/>
        <v>3120.8</v>
      </c>
      <c r="AI76" s="24">
        <v>3120.8</v>
      </c>
      <c r="AJ76" s="14">
        <f t="shared" si="60"/>
        <v>0</v>
      </c>
      <c r="AK76" s="14">
        <f t="shared" si="61"/>
        <v>672.544</v>
      </c>
      <c r="AL76" s="143">
        <f>AE76-AI76-AK76</f>
        <v>2932.0959999999995</v>
      </c>
      <c r="AM76" s="45">
        <f t="shared" si="62"/>
        <v>312.08000000000004</v>
      </c>
      <c r="AN76" s="45">
        <v>0</v>
      </c>
      <c r="AO76" s="53">
        <f t="shared" si="63"/>
        <v>3244.1759999999995</v>
      </c>
      <c r="AP76" s="14">
        <f t="shared" si="64"/>
        <v>1799.6559999999995</v>
      </c>
    </row>
    <row r="77" spans="1:42" ht="12.75">
      <c r="A77" s="3" t="s">
        <v>144</v>
      </c>
      <c r="B77" s="61">
        <v>3504.08</v>
      </c>
      <c r="C77" s="462">
        <v>360</v>
      </c>
      <c r="D77" s="83">
        <v>100</v>
      </c>
      <c r="E77" s="374">
        <v>153</v>
      </c>
      <c r="F77" s="37">
        <v>8.5</v>
      </c>
      <c r="G77" s="37"/>
      <c r="H77" s="37"/>
      <c r="I77" s="150">
        <v>210</v>
      </c>
      <c r="J77" s="150">
        <v>16.5</v>
      </c>
      <c r="K77" s="338">
        <f t="shared" si="54"/>
        <v>848</v>
      </c>
      <c r="L77" s="37"/>
      <c r="M77" s="37"/>
      <c r="N77" s="14"/>
      <c r="O77" s="150"/>
      <c r="P77" s="150"/>
      <c r="Q77" s="14">
        <v>6</v>
      </c>
      <c r="R77" s="37"/>
      <c r="S77" s="37">
        <v>100</v>
      </c>
      <c r="T77" s="37"/>
      <c r="U77" s="331">
        <f t="shared" si="55"/>
        <v>106</v>
      </c>
      <c r="V77" s="37">
        <v>19.58</v>
      </c>
      <c r="W77" s="37"/>
      <c r="X77" s="14"/>
      <c r="Y77" s="334">
        <f t="shared" si="56"/>
        <v>19.58</v>
      </c>
      <c r="Z77" s="14">
        <v>150</v>
      </c>
      <c r="AA77" s="24">
        <v>1742.5</v>
      </c>
      <c r="AB77" s="24"/>
      <c r="AC77" s="24">
        <v>638</v>
      </c>
      <c r="AD77" s="84">
        <f t="shared" si="57"/>
        <v>2530.5</v>
      </c>
      <c r="AE77" s="322">
        <f t="shared" si="58"/>
        <v>3504.08</v>
      </c>
      <c r="AF77" s="469">
        <v>8707.420000000002</v>
      </c>
      <c r="AG77" s="110">
        <v>957.74</v>
      </c>
      <c r="AH77" s="24">
        <f t="shared" si="59"/>
        <v>9665.160000000002</v>
      </c>
      <c r="AI77" s="24">
        <v>2180.09</v>
      </c>
      <c r="AJ77" s="14">
        <f>AH77-AI77</f>
        <v>7485.0700000000015</v>
      </c>
      <c r="AK77" s="14">
        <f t="shared" si="61"/>
        <v>350.408</v>
      </c>
      <c r="AL77" s="143">
        <f t="shared" si="65"/>
        <v>973.5819999999998</v>
      </c>
      <c r="AM77" s="14">
        <f t="shared" si="62"/>
        <v>218.00900000000001</v>
      </c>
      <c r="AN77" s="45">
        <v>0</v>
      </c>
      <c r="AO77" s="53">
        <f t="shared" si="63"/>
        <v>1191.591</v>
      </c>
      <c r="AP77" s="14">
        <f t="shared" si="64"/>
        <v>0.001999999999767965</v>
      </c>
    </row>
    <row r="78" spans="1:44" ht="12.75">
      <c r="A78" s="5" t="s">
        <v>192</v>
      </c>
      <c r="B78" s="61">
        <v>1130.5</v>
      </c>
      <c r="C78" s="462"/>
      <c r="D78" s="83"/>
      <c r="E78" s="374">
        <v>518.5</v>
      </c>
      <c r="F78" s="37">
        <v>51</v>
      </c>
      <c r="G78" s="37"/>
      <c r="H78" s="37"/>
      <c r="I78" s="150"/>
      <c r="J78" s="150"/>
      <c r="K78" s="338">
        <f t="shared" si="54"/>
        <v>569.5</v>
      </c>
      <c r="L78" s="37"/>
      <c r="M78" s="37"/>
      <c r="N78" s="14"/>
      <c r="O78" s="150"/>
      <c r="P78" s="150"/>
      <c r="Q78" s="14"/>
      <c r="R78" s="37"/>
      <c r="S78" s="150"/>
      <c r="T78" s="37"/>
      <c r="U78" s="331">
        <f t="shared" si="55"/>
        <v>0</v>
      </c>
      <c r="V78" s="37"/>
      <c r="W78" s="37"/>
      <c r="X78" s="14"/>
      <c r="Y78" s="334">
        <f t="shared" si="56"/>
        <v>0</v>
      </c>
      <c r="Z78" s="14"/>
      <c r="AA78" s="24">
        <v>561</v>
      </c>
      <c r="AB78" s="24"/>
      <c r="AC78" s="24"/>
      <c r="AD78" s="84">
        <f t="shared" si="57"/>
        <v>561</v>
      </c>
      <c r="AE78" s="322">
        <f t="shared" si="58"/>
        <v>1130.5</v>
      </c>
      <c r="AF78" s="469">
        <v>0</v>
      </c>
      <c r="AG78" s="110">
        <v>672.47</v>
      </c>
      <c r="AH78" s="24">
        <f>SUM(AF78:AG78)</f>
        <v>672.47</v>
      </c>
      <c r="AI78" s="24">
        <v>447.95</v>
      </c>
      <c r="AJ78" s="14">
        <f>AH78-AI78</f>
        <v>224.52000000000004</v>
      </c>
      <c r="AK78" s="14">
        <f>B78*10%</f>
        <v>113.05000000000001</v>
      </c>
      <c r="AL78" s="143">
        <f>AE78-AI78-AK78</f>
        <v>569.5</v>
      </c>
      <c r="AM78" s="14">
        <f>AI78*10%</f>
        <v>44.795</v>
      </c>
      <c r="AN78" s="45">
        <v>0</v>
      </c>
      <c r="AO78" s="53">
        <f t="shared" si="63"/>
        <v>614.295</v>
      </c>
      <c r="AP78" s="14">
        <f t="shared" si="64"/>
        <v>0</v>
      </c>
      <c r="AR78" s="7"/>
    </row>
    <row r="79" spans="1:42" ht="12.75">
      <c r="A79" s="3" t="s">
        <v>92</v>
      </c>
      <c r="B79" s="61">
        <v>2593</v>
      </c>
      <c r="C79" s="462">
        <v>18</v>
      </c>
      <c r="D79" s="83">
        <v>25</v>
      </c>
      <c r="E79" s="14">
        <v>102</v>
      </c>
      <c r="F79" s="37">
        <v>93.5</v>
      </c>
      <c r="G79" s="37"/>
      <c r="H79" s="37"/>
      <c r="I79" s="150">
        <v>50</v>
      </c>
      <c r="J79" s="150"/>
      <c r="K79" s="338">
        <f t="shared" si="54"/>
        <v>288.5</v>
      </c>
      <c r="L79" s="37"/>
      <c r="M79" s="37"/>
      <c r="N79" s="14"/>
      <c r="O79" s="150">
        <v>15</v>
      </c>
      <c r="P79" s="150"/>
      <c r="Q79" s="14">
        <v>12</v>
      </c>
      <c r="R79" s="37"/>
      <c r="S79" s="37">
        <v>100</v>
      </c>
      <c r="T79" s="37"/>
      <c r="U79" s="331">
        <f t="shared" si="55"/>
        <v>127</v>
      </c>
      <c r="V79" s="37"/>
      <c r="W79" s="37"/>
      <c r="X79" s="14"/>
      <c r="Y79" s="334">
        <f t="shared" si="56"/>
        <v>0</v>
      </c>
      <c r="Z79" s="14">
        <v>45</v>
      </c>
      <c r="AA79" s="24">
        <v>2082.5</v>
      </c>
      <c r="AB79" s="24"/>
      <c r="AC79" s="24">
        <v>50</v>
      </c>
      <c r="AD79" s="84">
        <f t="shared" si="57"/>
        <v>2177.5</v>
      </c>
      <c r="AE79" s="322">
        <f t="shared" si="58"/>
        <v>2593</v>
      </c>
      <c r="AF79" s="469">
        <v>879.89</v>
      </c>
      <c r="AG79" s="110">
        <f>1018.99+702.9</f>
        <v>1721.8899999999999</v>
      </c>
      <c r="AH79" s="24">
        <f t="shared" si="59"/>
        <v>2601.7799999999997</v>
      </c>
      <c r="AI79" s="24">
        <v>1918.19</v>
      </c>
      <c r="AJ79" s="14">
        <f t="shared" si="60"/>
        <v>683.5899999999997</v>
      </c>
      <c r="AK79" s="14">
        <f t="shared" si="61"/>
        <v>259.3</v>
      </c>
      <c r="AL79" s="143">
        <f t="shared" si="65"/>
        <v>415.50999999999993</v>
      </c>
      <c r="AM79" s="14">
        <f t="shared" si="62"/>
        <v>191.81900000000002</v>
      </c>
      <c r="AN79" s="45">
        <v>0</v>
      </c>
      <c r="AO79" s="53">
        <f t="shared" si="63"/>
        <v>607.329</v>
      </c>
      <c r="AP79" s="14">
        <f t="shared" si="64"/>
        <v>0.009999999999934062</v>
      </c>
    </row>
    <row r="80" spans="1:42" ht="12.75">
      <c r="A80" s="3" t="s">
        <v>93</v>
      </c>
      <c r="B80" s="61">
        <v>3369</v>
      </c>
      <c r="C80" s="462">
        <v>138</v>
      </c>
      <c r="D80" s="83">
        <v>162</v>
      </c>
      <c r="E80" s="14">
        <v>93.5</v>
      </c>
      <c r="F80" s="37"/>
      <c r="G80" s="37"/>
      <c r="H80" s="37"/>
      <c r="I80" s="150">
        <v>150</v>
      </c>
      <c r="J80" s="150"/>
      <c r="K80" s="338">
        <f t="shared" si="54"/>
        <v>543.5</v>
      </c>
      <c r="L80" s="37"/>
      <c r="M80" s="37"/>
      <c r="N80" s="14"/>
      <c r="O80" s="150"/>
      <c r="P80" s="150"/>
      <c r="Q80" s="14">
        <v>12</v>
      </c>
      <c r="R80" s="37"/>
      <c r="S80" s="37"/>
      <c r="T80" s="37"/>
      <c r="U80" s="331">
        <f t="shared" si="55"/>
        <v>12</v>
      </c>
      <c r="V80" s="37"/>
      <c r="W80" s="37"/>
      <c r="X80" s="14"/>
      <c r="Y80" s="334">
        <f t="shared" si="56"/>
        <v>0</v>
      </c>
      <c r="Z80" s="14">
        <v>75</v>
      </c>
      <c r="AA80" s="24">
        <v>1674.5</v>
      </c>
      <c r="AB80" s="24"/>
      <c r="AC80" s="24">
        <v>1064</v>
      </c>
      <c r="AD80" s="84">
        <f t="shared" si="57"/>
        <v>2813.5</v>
      </c>
      <c r="AE80" s="322">
        <f t="shared" si="58"/>
        <v>3369</v>
      </c>
      <c r="AF80" s="469">
        <v>918.1000000000001</v>
      </c>
      <c r="AG80" s="110">
        <v>1271.83</v>
      </c>
      <c r="AH80" s="24">
        <f t="shared" si="59"/>
        <v>2189.9300000000003</v>
      </c>
      <c r="AI80" s="24">
        <v>2189.93</v>
      </c>
      <c r="AJ80" s="14">
        <f t="shared" si="60"/>
        <v>0</v>
      </c>
      <c r="AK80" s="14">
        <f t="shared" si="61"/>
        <v>336.90000000000003</v>
      </c>
      <c r="AL80" s="143">
        <f t="shared" si="65"/>
        <v>842.1700000000001</v>
      </c>
      <c r="AM80" s="14">
        <f t="shared" si="62"/>
        <v>218.993</v>
      </c>
      <c r="AN80" s="45">
        <v>0</v>
      </c>
      <c r="AO80" s="53">
        <f t="shared" si="63"/>
        <v>1061.163</v>
      </c>
      <c r="AP80" s="14">
        <f t="shared" si="64"/>
        <v>286.6700000000001</v>
      </c>
    </row>
    <row r="81" spans="1:42" ht="12.75">
      <c r="A81" s="5" t="s">
        <v>94</v>
      </c>
      <c r="B81" s="61">
        <v>14922.76</v>
      </c>
      <c r="C81" s="462">
        <v>258</v>
      </c>
      <c r="D81" s="83">
        <v>115</v>
      </c>
      <c r="E81" s="14">
        <v>651.5</v>
      </c>
      <c r="F81" s="37">
        <v>10</v>
      </c>
      <c r="G81" s="37"/>
      <c r="H81" s="37"/>
      <c r="I81" s="150">
        <v>30</v>
      </c>
      <c r="J81" s="150">
        <v>24.5</v>
      </c>
      <c r="K81" s="338">
        <f t="shared" si="54"/>
        <v>1089</v>
      </c>
      <c r="L81" s="37">
        <v>25</v>
      </c>
      <c r="M81" s="37">
        <v>100</v>
      </c>
      <c r="N81" s="14"/>
      <c r="O81" s="150"/>
      <c r="P81" s="150"/>
      <c r="Q81" s="14"/>
      <c r="R81" s="37"/>
      <c r="S81" s="37"/>
      <c r="T81" s="37"/>
      <c r="U81" s="331">
        <f t="shared" si="55"/>
        <v>125</v>
      </c>
      <c r="V81" s="37">
        <v>10</v>
      </c>
      <c r="W81" s="37">
        <v>90</v>
      </c>
      <c r="X81" s="14">
        <v>24</v>
      </c>
      <c r="Y81" s="334">
        <f t="shared" si="56"/>
        <v>124</v>
      </c>
      <c r="Z81" s="14">
        <v>15</v>
      </c>
      <c r="AA81" s="24">
        <v>3323.5</v>
      </c>
      <c r="AB81" s="24"/>
      <c r="AC81" s="24">
        <v>10246.26</v>
      </c>
      <c r="AD81" s="84">
        <f t="shared" si="57"/>
        <v>13584.76</v>
      </c>
      <c r="AE81" s="322">
        <f t="shared" si="58"/>
        <v>14922.76</v>
      </c>
      <c r="AF81" s="469">
        <v>0</v>
      </c>
      <c r="AG81" s="359">
        <v>7372.27</v>
      </c>
      <c r="AH81" s="24">
        <f t="shared" si="59"/>
        <v>7372.27</v>
      </c>
      <c r="AI81" s="24">
        <v>7372.27</v>
      </c>
      <c r="AJ81" s="14">
        <f t="shared" si="60"/>
        <v>0</v>
      </c>
      <c r="AK81" s="14">
        <f t="shared" si="61"/>
        <v>1492.276</v>
      </c>
      <c r="AL81" s="143">
        <f t="shared" si="65"/>
        <v>6058.214</v>
      </c>
      <c r="AM81" s="14">
        <f t="shared" si="62"/>
        <v>737.2270000000001</v>
      </c>
      <c r="AN81" s="45">
        <v>0</v>
      </c>
      <c r="AO81" s="53">
        <f t="shared" si="63"/>
        <v>6795.441</v>
      </c>
      <c r="AP81" s="14">
        <f t="shared" si="64"/>
        <v>4720.214</v>
      </c>
    </row>
    <row r="82" spans="1:44" ht="12.75">
      <c r="A82" s="5" t="s">
        <v>95</v>
      </c>
      <c r="B82" s="61">
        <v>1455.5</v>
      </c>
      <c r="C82" s="462">
        <v>144</v>
      </c>
      <c r="D82" s="83">
        <v>60</v>
      </c>
      <c r="E82" s="14">
        <v>34</v>
      </c>
      <c r="F82" s="37"/>
      <c r="G82" s="37"/>
      <c r="H82" s="37"/>
      <c r="I82" s="150">
        <v>10</v>
      </c>
      <c r="J82" s="150">
        <v>16</v>
      </c>
      <c r="K82" s="338">
        <f t="shared" si="54"/>
        <v>264</v>
      </c>
      <c r="L82" s="37"/>
      <c r="M82" s="37"/>
      <c r="N82" s="14"/>
      <c r="O82" s="150"/>
      <c r="P82" s="37"/>
      <c r="Q82" s="14"/>
      <c r="R82" s="37"/>
      <c r="S82" s="37"/>
      <c r="T82" s="37"/>
      <c r="U82" s="331">
        <f t="shared" si="55"/>
        <v>0</v>
      </c>
      <c r="V82" s="37">
        <v>8.5</v>
      </c>
      <c r="W82" s="37"/>
      <c r="X82" s="14"/>
      <c r="Y82" s="334">
        <f t="shared" si="56"/>
        <v>8.5</v>
      </c>
      <c r="Z82" s="14">
        <v>405</v>
      </c>
      <c r="AA82" s="24">
        <v>595</v>
      </c>
      <c r="AB82" s="24"/>
      <c r="AC82" s="24">
        <v>183</v>
      </c>
      <c r="AD82" s="84">
        <f t="shared" si="57"/>
        <v>1183</v>
      </c>
      <c r="AE82" s="322">
        <f t="shared" si="58"/>
        <v>1455.5</v>
      </c>
      <c r="AF82" s="469">
        <v>574.22</v>
      </c>
      <c r="AG82" s="359">
        <v>747.18</v>
      </c>
      <c r="AH82" s="24">
        <f t="shared" si="59"/>
        <v>1321.4</v>
      </c>
      <c r="AI82" s="24">
        <v>1037.44</v>
      </c>
      <c r="AJ82" s="14">
        <f t="shared" si="60"/>
        <v>283.96000000000004</v>
      </c>
      <c r="AK82" s="14">
        <f t="shared" si="61"/>
        <v>145.55</v>
      </c>
      <c r="AL82" s="143">
        <f t="shared" si="65"/>
        <v>272.50999999999993</v>
      </c>
      <c r="AM82" s="14">
        <f t="shared" si="62"/>
        <v>103.74400000000001</v>
      </c>
      <c r="AN82" s="45">
        <v>0</v>
      </c>
      <c r="AO82" s="53">
        <f t="shared" si="63"/>
        <v>376.25399999999996</v>
      </c>
      <c r="AP82" s="14">
        <f t="shared" si="64"/>
        <v>0.009999999999934062</v>
      </c>
      <c r="AR82" s="7"/>
    </row>
    <row r="83" spans="1:42" ht="12.75">
      <c r="A83" s="3" t="s">
        <v>96</v>
      </c>
      <c r="B83" s="61">
        <v>1828</v>
      </c>
      <c r="C83" s="462">
        <v>192</v>
      </c>
      <c r="D83" s="83">
        <v>55</v>
      </c>
      <c r="E83" s="14">
        <v>178.5</v>
      </c>
      <c r="F83" s="37"/>
      <c r="G83" s="37"/>
      <c r="H83" s="37"/>
      <c r="I83" s="150">
        <v>20</v>
      </c>
      <c r="J83" s="150">
        <v>4</v>
      </c>
      <c r="K83" s="338">
        <f t="shared" si="54"/>
        <v>449.5</v>
      </c>
      <c r="L83" s="37"/>
      <c r="M83" s="37"/>
      <c r="N83" s="14"/>
      <c r="O83" s="37"/>
      <c r="P83" s="37"/>
      <c r="Q83" s="14"/>
      <c r="R83" s="37"/>
      <c r="S83" s="37"/>
      <c r="T83" s="37"/>
      <c r="U83" s="331">
        <f t="shared" si="55"/>
        <v>0</v>
      </c>
      <c r="V83" s="37"/>
      <c r="W83" s="37"/>
      <c r="X83" s="14"/>
      <c r="Y83" s="334">
        <f t="shared" si="56"/>
        <v>0</v>
      </c>
      <c r="Z83" s="14">
        <v>255</v>
      </c>
      <c r="AA83" s="24">
        <v>790.5</v>
      </c>
      <c r="AB83" s="24"/>
      <c r="AC83" s="24">
        <v>333</v>
      </c>
      <c r="AD83" s="84">
        <f t="shared" si="57"/>
        <v>1378.5</v>
      </c>
      <c r="AE83" s="322">
        <f t="shared" si="58"/>
        <v>1828</v>
      </c>
      <c r="AF83" s="469">
        <v>0</v>
      </c>
      <c r="AG83" s="359">
        <v>637.04</v>
      </c>
      <c r="AH83" s="24">
        <f t="shared" si="59"/>
        <v>637.04</v>
      </c>
      <c r="AI83" s="24">
        <v>637.04</v>
      </c>
      <c r="AJ83" s="14">
        <f t="shared" si="60"/>
        <v>0</v>
      </c>
      <c r="AK83" s="14">
        <f t="shared" si="61"/>
        <v>182.8</v>
      </c>
      <c r="AL83" s="143">
        <f t="shared" si="65"/>
        <v>1008.1600000000001</v>
      </c>
      <c r="AM83" s="45">
        <f t="shared" si="62"/>
        <v>63.704</v>
      </c>
      <c r="AN83" s="45">
        <v>0</v>
      </c>
      <c r="AO83" s="53">
        <f t="shared" si="63"/>
        <v>1071.864</v>
      </c>
      <c r="AP83" s="14">
        <f t="shared" si="64"/>
        <v>558.6600000000001</v>
      </c>
    </row>
    <row r="84" spans="1:42" ht="13.5" thickBot="1">
      <c r="A84" s="194" t="s">
        <v>97</v>
      </c>
      <c r="B84" s="195">
        <v>1937.5</v>
      </c>
      <c r="C84" s="463">
        <v>288</v>
      </c>
      <c r="D84" s="196">
        <v>105</v>
      </c>
      <c r="E84" s="16">
        <v>93.5</v>
      </c>
      <c r="F84" s="151">
        <v>8.5</v>
      </c>
      <c r="G84" s="151"/>
      <c r="H84" s="151"/>
      <c r="I84" s="155">
        <v>120</v>
      </c>
      <c r="J84" s="155">
        <v>8</v>
      </c>
      <c r="K84" s="338">
        <f t="shared" si="54"/>
        <v>623</v>
      </c>
      <c r="L84" s="151"/>
      <c r="M84" s="151">
        <v>100</v>
      </c>
      <c r="N84" s="16"/>
      <c r="O84" s="151"/>
      <c r="P84" s="151"/>
      <c r="Q84" s="16"/>
      <c r="R84" s="151"/>
      <c r="S84" s="151"/>
      <c r="T84" s="151"/>
      <c r="U84" s="330">
        <f t="shared" si="55"/>
        <v>100</v>
      </c>
      <c r="V84" s="144"/>
      <c r="W84" s="144"/>
      <c r="X84" s="235"/>
      <c r="Y84" s="334">
        <f t="shared" si="56"/>
        <v>0</v>
      </c>
      <c r="Z84" s="16">
        <v>285</v>
      </c>
      <c r="AA84" s="161">
        <v>586.5</v>
      </c>
      <c r="AB84" s="161"/>
      <c r="AC84" s="161">
        <v>343</v>
      </c>
      <c r="AD84" s="84">
        <f t="shared" si="57"/>
        <v>1214.5</v>
      </c>
      <c r="AE84" s="322">
        <f t="shared" si="58"/>
        <v>1937.5</v>
      </c>
      <c r="AF84" s="469">
        <v>228.6300000000001</v>
      </c>
      <c r="AG84" s="360">
        <v>647.81</v>
      </c>
      <c r="AH84" s="24">
        <f t="shared" si="59"/>
        <v>876.44</v>
      </c>
      <c r="AI84" s="24">
        <v>876.44</v>
      </c>
      <c r="AJ84" s="14">
        <f t="shared" si="60"/>
        <v>0</v>
      </c>
      <c r="AK84" s="16">
        <f t="shared" si="61"/>
        <v>193.75</v>
      </c>
      <c r="AL84" s="170">
        <f t="shared" si="65"/>
        <v>867.31</v>
      </c>
      <c r="AM84" s="16">
        <f t="shared" si="62"/>
        <v>87.644</v>
      </c>
      <c r="AN84" s="45">
        <v>0</v>
      </c>
      <c r="AO84" s="53">
        <f t="shared" si="63"/>
        <v>954.954</v>
      </c>
      <c r="AP84" s="14">
        <f t="shared" si="64"/>
        <v>144.30999999999995</v>
      </c>
    </row>
    <row r="85" spans="1:42" ht="13.5" thickBot="1">
      <c r="A85" s="74" t="s">
        <v>143</v>
      </c>
      <c r="B85" s="310">
        <f>SUM(B74:B84)</f>
        <v>60379.01</v>
      </c>
      <c r="C85" s="326">
        <f>SUM(C74:C84)</f>
        <v>3792</v>
      </c>
      <c r="D85" s="428">
        <f aca="true" t="shared" si="66" ref="D85:AC85">SUM(D74:D84)</f>
        <v>1626.5</v>
      </c>
      <c r="E85" s="326">
        <f t="shared" si="66"/>
        <v>2751</v>
      </c>
      <c r="F85" s="310">
        <f t="shared" si="66"/>
        <v>800.5</v>
      </c>
      <c r="G85" s="310">
        <f>SUM(G74:G84)</f>
        <v>0</v>
      </c>
      <c r="H85" s="310">
        <f>SUM(H74:H84)</f>
        <v>0</v>
      </c>
      <c r="I85" s="310">
        <f>SUM(I74:I84)</f>
        <v>1440</v>
      </c>
      <c r="J85" s="310">
        <f t="shared" si="66"/>
        <v>162</v>
      </c>
      <c r="K85" s="310">
        <f t="shared" si="66"/>
        <v>10572</v>
      </c>
      <c r="L85" s="310">
        <f t="shared" si="66"/>
        <v>1069</v>
      </c>
      <c r="M85" s="310">
        <f t="shared" si="66"/>
        <v>200</v>
      </c>
      <c r="N85" s="310">
        <f>SUM(N74:N84)</f>
        <v>0</v>
      </c>
      <c r="O85" s="310">
        <f>SUM(O74:O84)</f>
        <v>311</v>
      </c>
      <c r="P85" s="310">
        <f>SUM(P74:P84)</f>
        <v>25.5</v>
      </c>
      <c r="Q85" s="326">
        <f>SUM(Q74:Q84)</f>
        <v>120</v>
      </c>
      <c r="R85" s="310">
        <f t="shared" si="66"/>
        <v>32</v>
      </c>
      <c r="S85" s="310">
        <f t="shared" si="66"/>
        <v>1000</v>
      </c>
      <c r="T85" s="310">
        <f t="shared" si="66"/>
        <v>0</v>
      </c>
      <c r="U85" s="310">
        <f>SUM(U74:U84)</f>
        <v>2757.5</v>
      </c>
      <c r="V85" s="310">
        <f>SUM(V74:V84)</f>
        <v>144.25</v>
      </c>
      <c r="W85" s="310">
        <f>SUM(W74:W84)</f>
        <v>141</v>
      </c>
      <c r="X85" s="326">
        <f>SUM(X74:X84)</f>
        <v>24</v>
      </c>
      <c r="Y85" s="369">
        <f>SUM(Y74:Y84)</f>
        <v>309.25</v>
      </c>
      <c r="Z85" s="310">
        <f t="shared" si="66"/>
        <v>2530</v>
      </c>
      <c r="AA85" s="310">
        <f t="shared" si="66"/>
        <v>24735</v>
      </c>
      <c r="AB85" s="310">
        <f t="shared" si="66"/>
        <v>0</v>
      </c>
      <c r="AC85" s="310">
        <f t="shared" si="66"/>
        <v>19475.260000000002</v>
      </c>
      <c r="AD85" s="310">
        <f>SUM(AD74:AD84)</f>
        <v>46740.26</v>
      </c>
      <c r="AE85" s="323">
        <f aca="true" t="shared" si="67" ref="AE85:AN85">SUM(AE74:AE84)</f>
        <v>60379.01</v>
      </c>
      <c r="AF85" s="468">
        <f>SUM(AF74:AF84)</f>
        <v>38298.06</v>
      </c>
      <c r="AG85" s="75">
        <f t="shared" si="67"/>
        <v>24673.260000000002</v>
      </c>
      <c r="AH85" s="8">
        <f t="shared" si="67"/>
        <v>62971.32000000001</v>
      </c>
      <c r="AI85" s="8">
        <f t="shared" si="67"/>
        <v>33192.82</v>
      </c>
      <c r="AJ85" s="46">
        <f t="shared" si="67"/>
        <v>29778.5</v>
      </c>
      <c r="AK85" s="8">
        <f>SUM(AK74:AK84)</f>
        <v>6037.901000000001</v>
      </c>
      <c r="AL85" s="185">
        <f>SUM(AL74:AL84)</f>
        <v>21148.289</v>
      </c>
      <c r="AM85" s="8">
        <f>SUM(AM74:AM84)</f>
        <v>3319.282000000001</v>
      </c>
      <c r="AN85" s="8">
        <f t="shared" si="67"/>
        <v>1287.2</v>
      </c>
      <c r="AO85" s="17">
        <f>SUM(AO74:AO84)</f>
        <v>25754.771000000004</v>
      </c>
      <c r="AP85" s="8">
        <f>SUM(AP74:AP84)</f>
        <v>7509.538999999999</v>
      </c>
    </row>
    <row r="86" spans="1:42" ht="12.75">
      <c r="A86" s="25" t="s">
        <v>98</v>
      </c>
      <c r="B86" s="63"/>
      <c r="C86" s="464"/>
      <c r="D86" s="172"/>
      <c r="E86" s="160"/>
      <c r="F86" s="152"/>
      <c r="G86" s="152"/>
      <c r="H86" s="152"/>
      <c r="I86" s="152"/>
      <c r="J86" s="152"/>
      <c r="K86" s="339"/>
      <c r="L86" s="152"/>
      <c r="M86" s="152"/>
      <c r="N86" s="167"/>
      <c r="O86" s="152"/>
      <c r="P86" s="160"/>
      <c r="Q86" s="160"/>
      <c r="R86" s="152"/>
      <c r="S86" s="152"/>
      <c r="T86" s="152"/>
      <c r="U86" s="225"/>
      <c r="V86" s="364"/>
      <c r="W86" s="152"/>
      <c r="X86" s="160"/>
      <c r="Y86" s="334"/>
      <c r="Z86" s="160"/>
      <c r="AA86" s="166"/>
      <c r="AB86" s="166"/>
      <c r="AC86" s="166"/>
      <c r="AD86" s="84"/>
      <c r="AE86" s="322"/>
      <c r="AF86" s="22"/>
      <c r="AG86" s="22"/>
      <c r="AH86" s="40"/>
      <c r="AI86" s="40"/>
      <c r="AJ86" s="22"/>
      <c r="AK86" s="22"/>
      <c r="AL86" s="179"/>
      <c r="AM86" s="14"/>
      <c r="AN86" s="22"/>
      <c r="AO86" s="42"/>
      <c r="AP86" s="69"/>
    </row>
    <row r="87" spans="1:42" ht="12.75">
      <c r="A87" s="6" t="s">
        <v>100</v>
      </c>
      <c r="B87" s="188">
        <v>1485</v>
      </c>
      <c r="C87" s="466">
        <v>120</v>
      </c>
      <c r="D87" s="173">
        <v>41</v>
      </c>
      <c r="E87" s="143">
        <v>42.5</v>
      </c>
      <c r="F87" s="150"/>
      <c r="G87" s="150"/>
      <c r="H87" s="150"/>
      <c r="I87" s="150">
        <v>40</v>
      </c>
      <c r="J87" s="150">
        <v>4</v>
      </c>
      <c r="K87" s="338">
        <f aca="true" t="shared" si="68" ref="K87:K98">SUM(C87:J87)</f>
        <v>247.5</v>
      </c>
      <c r="L87" s="150"/>
      <c r="M87" s="150"/>
      <c r="N87" s="143"/>
      <c r="O87" s="150"/>
      <c r="P87" s="143"/>
      <c r="Q87" s="143"/>
      <c r="R87" s="150"/>
      <c r="S87" s="150"/>
      <c r="T87" s="150"/>
      <c r="U87" s="331">
        <f>SUM(L87:T87)</f>
        <v>0</v>
      </c>
      <c r="V87" s="150"/>
      <c r="W87" s="150"/>
      <c r="X87" s="143"/>
      <c r="Y87" s="334">
        <f aca="true" t="shared" si="69" ref="Y87:Y98">SUM(V87:X87)</f>
        <v>0</v>
      </c>
      <c r="Z87" s="143">
        <v>180</v>
      </c>
      <c r="AA87" s="118">
        <v>586.5</v>
      </c>
      <c r="AB87" s="118"/>
      <c r="AC87" s="118">
        <v>471</v>
      </c>
      <c r="AD87" s="84">
        <f>SUM(Z87:AC87)</f>
        <v>1237.5</v>
      </c>
      <c r="AE87" s="322">
        <f>+K87+U87+AD87+Y87</f>
        <v>1485</v>
      </c>
      <c r="AF87" s="469">
        <v>2258.4300000000003</v>
      </c>
      <c r="AG87" s="359">
        <v>867.58</v>
      </c>
      <c r="AH87" s="24">
        <f>SUM(AF87:AG87)</f>
        <v>3126.01</v>
      </c>
      <c r="AI87" s="24">
        <v>1089</v>
      </c>
      <c r="AJ87" s="14">
        <f aca="true" t="shared" si="70" ref="AJ87:AJ98">AH87-AI87</f>
        <v>2037.0100000000002</v>
      </c>
      <c r="AK87" s="14">
        <f>B87*10%</f>
        <v>148.5</v>
      </c>
      <c r="AL87" s="179">
        <f>AE87-AI87-AK87</f>
        <v>247.5</v>
      </c>
      <c r="AM87" s="45"/>
      <c r="AN87" s="45">
        <f>'N-Tarif'!J58</f>
        <v>296.3</v>
      </c>
      <c r="AO87" s="53"/>
      <c r="AP87" s="14">
        <f>AL87-K87-U87-Y87</f>
        <v>0</v>
      </c>
    </row>
    <row r="88" spans="1:42" ht="12.75">
      <c r="A88" s="6" t="s">
        <v>101</v>
      </c>
      <c r="B88" s="188">
        <v>972.5</v>
      </c>
      <c r="C88" s="462">
        <v>48</v>
      </c>
      <c r="D88" s="173">
        <v>15</v>
      </c>
      <c r="E88" s="143">
        <v>51</v>
      </c>
      <c r="F88" s="150"/>
      <c r="G88" s="150"/>
      <c r="H88" s="150"/>
      <c r="I88" s="150">
        <v>40</v>
      </c>
      <c r="J88" s="150"/>
      <c r="K88" s="338">
        <f t="shared" si="68"/>
        <v>154</v>
      </c>
      <c r="L88" s="150"/>
      <c r="M88" s="150"/>
      <c r="N88" s="143"/>
      <c r="O88" s="150"/>
      <c r="P88" s="143"/>
      <c r="Q88" s="143"/>
      <c r="R88" s="150"/>
      <c r="S88" s="150"/>
      <c r="T88" s="150"/>
      <c r="U88" s="331">
        <f>SUM(L88:T88)</f>
        <v>0</v>
      </c>
      <c r="V88" s="150"/>
      <c r="W88" s="150"/>
      <c r="X88" s="143"/>
      <c r="Y88" s="334">
        <f t="shared" si="69"/>
        <v>0</v>
      </c>
      <c r="Z88" s="143"/>
      <c r="AA88" s="118">
        <v>518.5</v>
      </c>
      <c r="AB88" s="118"/>
      <c r="AC88" s="118">
        <v>300</v>
      </c>
      <c r="AD88" s="84">
        <f>SUM(Z88:AC88)</f>
        <v>818.5</v>
      </c>
      <c r="AE88" s="322">
        <f>+K88+U88+AD88+Y88</f>
        <v>972.5</v>
      </c>
      <c r="AF88" s="469">
        <v>1302.94</v>
      </c>
      <c r="AG88" s="110">
        <v>705.24</v>
      </c>
      <c r="AH88" s="24">
        <f>SUM(AF88:AG88)</f>
        <v>2008.18</v>
      </c>
      <c r="AI88" s="24">
        <v>721.25</v>
      </c>
      <c r="AJ88" s="14">
        <f t="shared" si="70"/>
        <v>1286.93</v>
      </c>
      <c r="AK88" s="14">
        <f>B88*10%</f>
        <v>97.25</v>
      </c>
      <c r="AL88" s="179">
        <f>AE88-AI88-AK88</f>
        <v>154</v>
      </c>
      <c r="AM88" s="45"/>
      <c r="AN88" s="45">
        <v>0</v>
      </c>
      <c r="AO88" s="53"/>
      <c r="AP88" s="14">
        <f>AL88-K88-U88-Y88</f>
        <v>0</v>
      </c>
    </row>
    <row r="89" spans="1:42" ht="12.75">
      <c r="A89" s="6" t="s">
        <v>172</v>
      </c>
      <c r="B89" s="188">
        <v>2410</v>
      </c>
      <c r="C89" s="462">
        <v>72</v>
      </c>
      <c r="D89" s="173">
        <v>20</v>
      </c>
      <c r="E89" s="143">
        <v>93.5</v>
      </c>
      <c r="F89" s="150"/>
      <c r="G89" s="150"/>
      <c r="H89" s="150"/>
      <c r="I89" s="150">
        <v>10</v>
      </c>
      <c r="J89" s="150"/>
      <c r="K89" s="338">
        <f t="shared" si="68"/>
        <v>195.5</v>
      </c>
      <c r="L89" s="150"/>
      <c r="M89" s="150"/>
      <c r="N89" s="143"/>
      <c r="O89" s="150"/>
      <c r="P89" s="143"/>
      <c r="Q89" s="143"/>
      <c r="R89" s="150"/>
      <c r="S89" s="150"/>
      <c r="T89" s="150"/>
      <c r="U89" s="331">
        <f>SUM(L89:T89)</f>
        <v>0</v>
      </c>
      <c r="V89" s="150"/>
      <c r="W89" s="150"/>
      <c r="X89" s="143">
        <v>20</v>
      </c>
      <c r="Y89" s="334">
        <f t="shared" si="69"/>
        <v>20</v>
      </c>
      <c r="Z89" s="143"/>
      <c r="AA89" s="118">
        <v>501.5</v>
      </c>
      <c r="AB89" s="118"/>
      <c r="AC89" s="118">
        <v>1693</v>
      </c>
      <c r="AD89" s="84">
        <f>SUM(Z89:AC89)</f>
        <v>2194.5</v>
      </c>
      <c r="AE89" s="322">
        <f>+K89+U89+AD89+Y89</f>
        <v>2410</v>
      </c>
      <c r="AF89" s="469">
        <v>111.84999999999991</v>
      </c>
      <c r="AG89" s="359">
        <v>667.34</v>
      </c>
      <c r="AH89" s="24">
        <f>SUM(AF89:AG89)</f>
        <v>779.1899999999999</v>
      </c>
      <c r="AI89" s="24">
        <v>779.19</v>
      </c>
      <c r="AJ89" s="14">
        <f t="shared" si="70"/>
        <v>0</v>
      </c>
      <c r="AK89" s="14">
        <f>B89*10%</f>
        <v>241</v>
      </c>
      <c r="AL89" s="179">
        <f>AE89-AI89-AK89</f>
        <v>1389.81</v>
      </c>
      <c r="AM89" s="45"/>
      <c r="AN89" s="45">
        <v>0</v>
      </c>
      <c r="AO89" s="53"/>
      <c r="AP89" s="14">
        <f>AL89-K89-U89-Y89</f>
        <v>1174.31</v>
      </c>
    </row>
    <row r="90" spans="1:43" ht="13.5" thickBot="1">
      <c r="A90" s="6" t="s">
        <v>103</v>
      </c>
      <c r="B90" s="188">
        <v>1847</v>
      </c>
      <c r="C90" s="462">
        <v>186</v>
      </c>
      <c r="D90" s="173">
        <v>102</v>
      </c>
      <c r="E90" s="143">
        <v>170</v>
      </c>
      <c r="F90" s="150"/>
      <c r="G90" s="150"/>
      <c r="H90" s="150"/>
      <c r="I90" s="150">
        <v>40</v>
      </c>
      <c r="J90" s="150">
        <v>8</v>
      </c>
      <c r="K90" s="338">
        <f t="shared" si="68"/>
        <v>506</v>
      </c>
      <c r="L90" s="150"/>
      <c r="M90" s="150"/>
      <c r="N90" s="143"/>
      <c r="O90" s="150"/>
      <c r="P90" s="143"/>
      <c r="Q90" s="143">
        <v>12</v>
      </c>
      <c r="R90" s="150"/>
      <c r="S90" s="150">
        <v>100</v>
      </c>
      <c r="T90" s="150"/>
      <c r="U90" s="331">
        <f>SUM(L90:T90)</f>
        <v>112</v>
      </c>
      <c r="V90" s="150"/>
      <c r="W90" s="150"/>
      <c r="X90" s="143"/>
      <c r="Y90" s="334">
        <f t="shared" si="69"/>
        <v>0</v>
      </c>
      <c r="Z90" s="143">
        <v>30</v>
      </c>
      <c r="AA90" s="118">
        <v>629</v>
      </c>
      <c r="AB90" s="118"/>
      <c r="AC90" s="118">
        <v>570</v>
      </c>
      <c r="AD90" s="84">
        <f>SUM(Z90:AC90)</f>
        <v>1229</v>
      </c>
      <c r="AE90" s="322">
        <f>+K90+U90+AD90+Y90</f>
        <v>1847</v>
      </c>
      <c r="AF90" s="469">
        <v>0</v>
      </c>
      <c r="AG90" s="110">
        <v>650.7</v>
      </c>
      <c r="AH90" s="24">
        <f>SUM(AF90:AG90)</f>
        <v>650.7</v>
      </c>
      <c r="AI90" s="24">
        <v>650.7</v>
      </c>
      <c r="AJ90" s="14">
        <f t="shared" si="70"/>
        <v>0</v>
      </c>
      <c r="AK90" s="14">
        <f>B90*10%</f>
        <v>184.70000000000002</v>
      </c>
      <c r="AL90" s="179">
        <f>AE90-AI90-AK90</f>
        <v>1011.5999999999999</v>
      </c>
      <c r="AM90" s="45"/>
      <c r="AN90" s="45"/>
      <c r="AO90" s="53"/>
      <c r="AP90" s="14">
        <f>AL90-K90-U90-Y90</f>
        <v>393.5999999999999</v>
      </c>
      <c r="AQ90" s="116"/>
    </row>
    <row r="91" spans="1:42" ht="13.5" thickBot="1">
      <c r="A91" s="76" t="s">
        <v>66</v>
      </c>
      <c r="B91" s="310">
        <f aca="true" t="shared" si="71" ref="B91:AD91">SUM(B87:B90)</f>
        <v>6714.5</v>
      </c>
      <c r="C91" s="326">
        <f>SUM(C87:C90)</f>
        <v>426</v>
      </c>
      <c r="D91" s="428">
        <f t="shared" si="71"/>
        <v>178</v>
      </c>
      <c r="E91" s="326">
        <f t="shared" si="71"/>
        <v>357</v>
      </c>
      <c r="F91" s="310">
        <f t="shared" si="71"/>
        <v>0</v>
      </c>
      <c r="G91" s="310">
        <f>SUM(G87:G90)</f>
        <v>0</v>
      </c>
      <c r="H91" s="310">
        <f>SUM(H87:H90)</f>
        <v>0</v>
      </c>
      <c r="I91" s="310">
        <f>SUM(I87:I90)</f>
        <v>130</v>
      </c>
      <c r="J91" s="310">
        <f t="shared" si="71"/>
        <v>12</v>
      </c>
      <c r="K91" s="310">
        <f t="shared" si="71"/>
        <v>1103</v>
      </c>
      <c r="L91" s="310">
        <f t="shared" si="71"/>
        <v>0</v>
      </c>
      <c r="M91" s="310">
        <f t="shared" si="71"/>
        <v>0</v>
      </c>
      <c r="N91" s="310">
        <f>SUM(N87:N90)</f>
        <v>0</v>
      </c>
      <c r="O91" s="310">
        <f>SUM(O87:O90)</f>
        <v>0</v>
      </c>
      <c r="P91" s="310">
        <f>SUM(P87:P90)</f>
        <v>0</v>
      </c>
      <c r="Q91" s="326">
        <f>SUM(Q87:Q90)</f>
        <v>12</v>
      </c>
      <c r="R91" s="310">
        <f t="shared" si="71"/>
        <v>0</v>
      </c>
      <c r="S91" s="310">
        <f t="shared" si="71"/>
        <v>100</v>
      </c>
      <c r="T91" s="310">
        <f t="shared" si="71"/>
        <v>0</v>
      </c>
      <c r="U91" s="310">
        <f t="shared" si="71"/>
        <v>112</v>
      </c>
      <c r="V91" s="310">
        <f>SUM(V87:V90)</f>
        <v>0</v>
      </c>
      <c r="W91" s="310">
        <f>SUM(W87:W90)</f>
        <v>0</v>
      </c>
      <c r="X91" s="326">
        <f>SUM(X87:X90)</f>
        <v>20</v>
      </c>
      <c r="Y91" s="369">
        <f>SUM(Y87:Y90)</f>
        <v>20</v>
      </c>
      <c r="Z91" s="310">
        <f t="shared" si="71"/>
        <v>210</v>
      </c>
      <c r="AA91" s="310">
        <f t="shared" si="71"/>
        <v>2235.5</v>
      </c>
      <c r="AB91" s="310">
        <f t="shared" si="71"/>
        <v>0</v>
      </c>
      <c r="AC91" s="310">
        <f t="shared" si="71"/>
        <v>3034</v>
      </c>
      <c r="AD91" s="310">
        <f t="shared" si="71"/>
        <v>5479.5</v>
      </c>
      <c r="AE91" s="323">
        <f aca="true" t="shared" si="72" ref="AE91:AP91">SUM(AE87:AE90)</f>
        <v>6714.5</v>
      </c>
      <c r="AF91" s="8">
        <f t="shared" si="72"/>
        <v>3673.2200000000003</v>
      </c>
      <c r="AG91" s="8">
        <f t="shared" si="72"/>
        <v>2890.8600000000006</v>
      </c>
      <c r="AH91" s="12">
        <f t="shared" si="72"/>
        <v>6564.08</v>
      </c>
      <c r="AI91" s="12">
        <f t="shared" si="72"/>
        <v>3240.1400000000003</v>
      </c>
      <c r="AJ91" s="12">
        <f t="shared" si="72"/>
        <v>3323.9400000000005</v>
      </c>
      <c r="AK91" s="12">
        <f t="shared" si="72"/>
        <v>671.45</v>
      </c>
      <c r="AL91" s="12">
        <f t="shared" si="72"/>
        <v>2802.91</v>
      </c>
      <c r="AM91" s="12">
        <f t="shared" si="72"/>
        <v>0</v>
      </c>
      <c r="AN91" s="12">
        <f t="shared" si="72"/>
        <v>296.3</v>
      </c>
      <c r="AO91" s="12">
        <f t="shared" si="72"/>
        <v>0</v>
      </c>
      <c r="AP91" s="12">
        <f t="shared" si="72"/>
        <v>1567.9099999999999</v>
      </c>
    </row>
    <row r="92" spans="1:44" ht="12.75">
      <c r="A92" s="88" t="s">
        <v>104</v>
      </c>
      <c r="B92" s="336">
        <v>27528.39</v>
      </c>
      <c r="C92" s="229">
        <v>1404</v>
      </c>
      <c r="D92" s="231">
        <v>913</v>
      </c>
      <c r="E92" s="229">
        <v>484.5</v>
      </c>
      <c r="F92" s="228"/>
      <c r="G92" s="228"/>
      <c r="H92" s="228"/>
      <c r="I92" s="228">
        <v>290</v>
      </c>
      <c r="J92" s="228">
        <v>35.79</v>
      </c>
      <c r="K92" s="338">
        <f t="shared" si="68"/>
        <v>3127.29</v>
      </c>
      <c r="L92" s="228">
        <v>440</v>
      </c>
      <c r="M92" s="229"/>
      <c r="N92" s="229"/>
      <c r="O92" s="228">
        <v>63</v>
      </c>
      <c r="P92" s="229">
        <v>8.5</v>
      </c>
      <c r="Q92" s="229">
        <v>90</v>
      </c>
      <c r="R92" s="228">
        <v>15</v>
      </c>
      <c r="S92" s="228">
        <v>400</v>
      </c>
      <c r="T92" s="228"/>
      <c r="U92" s="226">
        <f aca="true" t="shared" si="73" ref="U92:U98">SUM(L92:T92)</f>
        <v>1016.5</v>
      </c>
      <c r="V92" s="42"/>
      <c r="W92" s="42">
        <v>15</v>
      </c>
      <c r="X92" s="22">
        <v>454</v>
      </c>
      <c r="Y92" s="334">
        <f t="shared" si="69"/>
        <v>469</v>
      </c>
      <c r="Z92" s="22">
        <v>1005</v>
      </c>
      <c r="AA92" s="40">
        <v>5091.5</v>
      </c>
      <c r="AB92" s="40"/>
      <c r="AC92" s="40">
        <v>16819.1</v>
      </c>
      <c r="AD92" s="84">
        <f>SUM(Z92:AC92)</f>
        <v>22915.6</v>
      </c>
      <c r="AE92" s="322">
        <f aca="true" t="shared" si="74" ref="AE92:AE98">+K92+U92+AD92+Y92</f>
        <v>27528.39</v>
      </c>
      <c r="AF92" s="469">
        <v>5088.83</v>
      </c>
      <c r="AG92" s="229">
        <v>4047.4</v>
      </c>
      <c r="AH92" s="24">
        <f aca="true" t="shared" si="75" ref="AH92:AH98">SUM(AF92:AG92)</f>
        <v>9136.23</v>
      </c>
      <c r="AI92" s="296">
        <v>9136.23</v>
      </c>
      <c r="AJ92" s="14">
        <f>AH92-AI92</f>
        <v>0</v>
      </c>
      <c r="AK92" s="14">
        <f aca="true" t="shared" si="76" ref="AK92:AK98">B92*10%</f>
        <v>2752.839</v>
      </c>
      <c r="AL92" s="143">
        <f>AE92-AI92-AK92</f>
        <v>15639.321</v>
      </c>
      <c r="AM92" s="13">
        <f>AI92*10%</f>
        <v>913.623</v>
      </c>
      <c r="AN92" s="52">
        <f>'N-Tarif'!J98</f>
        <v>2696.5</v>
      </c>
      <c r="AO92" s="53">
        <f aca="true" t="shared" si="77" ref="AO92:AO98">AL92+AM92+AN92</f>
        <v>19249.444</v>
      </c>
      <c r="AP92" s="14">
        <f aca="true" t="shared" si="78" ref="AP92:AP98">AL92-K92-U92-Y92</f>
        <v>11026.530999999999</v>
      </c>
      <c r="AR92" s="266"/>
    </row>
    <row r="93" spans="1:42" ht="12.75">
      <c r="A93" s="6" t="s">
        <v>99</v>
      </c>
      <c r="B93" s="61">
        <v>2278.5</v>
      </c>
      <c r="C93" s="462">
        <v>36</v>
      </c>
      <c r="D93" s="173">
        <v>23</v>
      </c>
      <c r="E93" s="143">
        <v>76.5</v>
      </c>
      <c r="F93" s="150"/>
      <c r="G93" s="150"/>
      <c r="H93" s="150"/>
      <c r="I93" s="150">
        <v>40</v>
      </c>
      <c r="J93" s="150"/>
      <c r="K93" s="338">
        <f t="shared" si="68"/>
        <v>175.5</v>
      </c>
      <c r="L93" s="150"/>
      <c r="M93" s="168"/>
      <c r="N93" s="143"/>
      <c r="O93" s="150"/>
      <c r="P93" s="143"/>
      <c r="Q93" s="143"/>
      <c r="R93" s="150">
        <v>15</v>
      </c>
      <c r="S93" s="150"/>
      <c r="T93" s="150"/>
      <c r="U93" s="331">
        <f t="shared" si="73"/>
        <v>15</v>
      </c>
      <c r="V93" s="150"/>
      <c r="W93" s="150"/>
      <c r="X93" s="143"/>
      <c r="Y93" s="334">
        <f t="shared" si="69"/>
        <v>0</v>
      </c>
      <c r="Z93" s="143"/>
      <c r="AA93" s="118">
        <v>1309</v>
      </c>
      <c r="AB93" s="118"/>
      <c r="AC93" s="118">
        <v>779</v>
      </c>
      <c r="AD93" s="84">
        <f aca="true" t="shared" si="79" ref="AD93:AD98">SUM(Z93:AC93)</f>
        <v>2088</v>
      </c>
      <c r="AE93" s="322">
        <f t="shared" si="74"/>
        <v>2278.5</v>
      </c>
      <c r="AF93" s="469">
        <v>0</v>
      </c>
      <c r="AG93" s="110">
        <v>666.99</v>
      </c>
      <c r="AH93" s="24">
        <f t="shared" si="75"/>
        <v>666.99</v>
      </c>
      <c r="AI93" s="24">
        <v>666.99</v>
      </c>
      <c r="AJ93" s="14">
        <f>AH93-AI93</f>
        <v>0</v>
      </c>
      <c r="AK93" s="14">
        <f t="shared" si="76"/>
        <v>227.85000000000002</v>
      </c>
      <c r="AL93" s="110">
        <f aca="true" t="shared" si="80" ref="AL93:AL98">AE93-AI93-AK93</f>
        <v>1383.6599999999999</v>
      </c>
      <c r="AM93" s="22">
        <f aca="true" t="shared" si="81" ref="AM93:AM98">AI93*10%</f>
        <v>66.699</v>
      </c>
      <c r="AN93" s="52">
        <v>0</v>
      </c>
      <c r="AO93" s="53">
        <f t="shared" si="77"/>
        <v>1450.359</v>
      </c>
      <c r="AP93" s="14">
        <f t="shared" si="78"/>
        <v>1193.1599999999999</v>
      </c>
    </row>
    <row r="94" spans="1:42" ht="12.75">
      <c r="A94" s="6" t="s">
        <v>102</v>
      </c>
      <c r="B94" s="188">
        <v>1369.5</v>
      </c>
      <c r="C94" s="462">
        <v>54</v>
      </c>
      <c r="D94" s="173">
        <v>61</v>
      </c>
      <c r="E94" s="143">
        <v>51</v>
      </c>
      <c r="F94" s="150"/>
      <c r="G94" s="150"/>
      <c r="H94" s="150"/>
      <c r="I94" s="150">
        <v>20</v>
      </c>
      <c r="J94" s="150"/>
      <c r="K94" s="338">
        <f t="shared" si="68"/>
        <v>186</v>
      </c>
      <c r="L94" s="150"/>
      <c r="M94" s="150"/>
      <c r="N94" s="143"/>
      <c r="O94" s="150"/>
      <c r="P94" s="143"/>
      <c r="Q94" s="143"/>
      <c r="R94" s="150"/>
      <c r="S94" s="150"/>
      <c r="T94" s="150"/>
      <c r="U94" s="331">
        <f t="shared" si="73"/>
        <v>0</v>
      </c>
      <c r="V94" s="150"/>
      <c r="W94" s="150"/>
      <c r="X94" s="143">
        <v>12</v>
      </c>
      <c r="Y94" s="334">
        <f t="shared" si="69"/>
        <v>12</v>
      </c>
      <c r="Z94" s="143">
        <v>120</v>
      </c>
      <c r="AA94" s="118">
        <v>467.5</v>
      </c>
      <c r="AB94" s="118"/>
      <c r="AC94" s="118">
        <v>584</v>
      </c>
      <c r="AD94" s="84">
        <f>SUM(Z94:AC94)</f>
        <v>1171.5</v>
      </c>
      <c r="AE94" s="322">
        <f t="shared" si="74"/>
        <v>1369.5</v>
      </c>
      <c r="AF94" s="469">
        <v>794.27</v>
      </c>
      <c r="AG94" s="110">
        <v>899.4</v>
      </c>
      <c r="AH94" s="24">
        <f t="shared" si="75"/>
        <v>1693.67</v>
      </c>
      <c r="AI94" s="24">
        <v>1034.55</v>
      </c>
      <c r="AJ94" s="14">
        <f>AH94-AI94</f>
        <v>659.1200000000001</v>
      </c>
      <c r="AK94" s="14">
        <f t="shared" si="76"/>
        <v>136.95000000000002</v>
      </c>
      <c r="AL94" s="110">
        <f>AE94-AI94-AK94</f>
        <v>198.00000000000003</v>
      </c>
      <c r="AM94" s="22">
        <f t="shared" si="81"/>
        <v>103.455</v>
      </c>
      <c r="AN94" s="52">
        <v>0</v>
      </c>
      <c r="AO94" s="53">
        <f t="shared" si="77"/>
        <v>301.45500000000004</v>
      </c>
      <c r="AP94" s="14">
        <f t="shared" si="78"/>
        <v>2.842170943040401E-14</v>
      </c>
    </row>
    <row r="95" spans="1:42" ht="12.75">
      <c r="A95" s="5" t="s">
        <v>105</v>
      </c>
      <c r="B95" s="289">
        <v>7443</v>
      </c>
      <c r="C95" s="462">
        <v>408</v>
      </c>
      <c r="D95" s="83">
        <v>75</v>
      </c>
      <c r="E95" s="14">
        <v>178.5</v>
      </c>
      <c r="F95" s="37"/>
      <c r="G95" s="37"/>
      <c r="H95" s="37"/>
      <c r="I95" s="150">
        <v>140</v>
      </c>
      <c r="J95" s="150">
        <v>16</v>
      </c>
      <c r="K95" s="338">
        <f t="shared" si="68"/>
        <v>817.5</v>
      </c>
      <c r="L95" s="37"/>
      <c r="M95" s="37"/>
      <c r="N95" s="14"/>
      <c r="O95" s="150">
        <v>6</v>
      </c>
      <c r="P95" s="143"/>
      <c r="Q95" s="14">
        <v>30</v>
      </c>
      <c r="R95" s="37"/>
      <c r="S95" s="37"/>
      <c r="T95" s="37"/>
      <c r="U95" s="225">
        <f t="shared" si="73"/>
        <v>36</v>
      </c>
      <c r="V95" s="37"/>
      <c r="W95" s="37"/>
      <c r="X95" s="14">
        <v>190</v>
      </c>
      <c r="Y95" s="334">
        <f t="shared" si="69"/>
        <v>190</v>
      </c>
      <c r="Z95" s="14">
        <v>165</v>
      </c>
      <c r="AA95" s="24">
        <v>1079.5</v>
      </c>
      <c r="AB95" s="24"/>
      <c r="AC95" s="24">
        <v>5155</v>
      </c>
      <c r="AD95" s="84">
        <f t="shared" si="79"/>
        <v>6399.5</v>
      </c>
      <c r="AE95" s="322">
        <f t="shared" si="74"/>
        <v>7443</v>
      </c>
      <c r="AF95" s="469">
        <v>0.004440000000386135</v>
      </c>
      <c r="AG95" s="110">
        <v>1546.39</v>
      </c>
      <c r="AH95" s="24">
        <f t="shared" si="75"/>
        <v>1546.3944400000005</v>
      </c>
      <c r="AI95" s="24">
        <v>1546.39</v>
      </c>
      <c r="AJ95" s="14">
        <f t="shared" si="70"/>
        <v>0.004440000000386135</v>
      </c>
      <c r="AK95" s="14">
        <f>B95*10%</f>
        <v>744.3000000000001</v>
      </c>
      <c r="AL95" s="143">
        <f t="shared" si="80"/>
        <v>5152.3099999999995</v>
      </c>
      <c r="AM95" s="14">
        <f t="shared" si="81"/>
        <v>154.639</v>
      </c>
      <c r="AN95" s="52">
        <f>'N-Tarif'!J168</f>
        <v>643</v>
      </c>
      <c r="AO95" s="53">
        <f t="shared" si="77"/>
        <v>5949.949</v>
      </c>
      <c r="AP95" s="14">
        <f t="shared" si="78"/>
        <v>4108.8099999999995</v>
      </c>
    </row>
    <row r="96" spans="1:42" ht="12.75">
      <c r="A96" s="5" t="s">
        <v>106</v>
      </c>
      <c r="B96" s="289">
        <v>25464.67</v>
      </c>
      <c r="C96" s="462">
        <v>810</v>
      </c>
      <c r="D96" s="83">
        <v>636.5</v>
      </c>
      <c r="E96" s="14">
        <v>238</v>
      </c>
      <c r="F96" s="37">
        <v>34</v>
      </c>
      <c r="G96" s="37"/>
      <c r="H96" s="37"/>
      <c r="I96" s="150">
        <v>240</v>
      </c>
      <c r="J96" s="150">
        <v>122.5</v>
      </c>
      <c r="K96" s="338">
        <f t="shared" si="68"/>
        <v>2081</v>
      </c>
      <c r="L96" s="37"/>
      <c r="M96" s="37">
        <v>400</v>
      </c>
      <c r="N96" s="14"/>
      <c r="O96" s="223">
        <v>219</v>
      </c>
      <c r="P96" s="143">
        <v>25.5</v>
      </c>
      <c r="Q96" s="14">
        <v>42</v>
      </c>
      <c r="R96" s="37"/>
      <c r="S96" s="37">
        <v>900</v>
      </c>
      <c r="T96" s="37"/>
      <c r="U96" s="225">
        <f t="shared" si="73"/>
        <v>1586.5</v>
      </c>
      <c r="V96" s="223">
        <v>25.5</v>
      </c>
      <c r="W96" s="37">
        <v>180</v>
      </c>
      <c r="X96" s="14">
        <v>5</v>
      </c>
      <c r="Y96" s="334">
        <f t="shared" si="69"/>
        <v>210.5</v>
      </c>
      <c r="Z96" s="14">
        <v>240</v>
      </c>
      <c r="AA96" s="24">
        <v>9936.5</v>
      </c>
      <c r="AB96" s="24"/>
      <c r="AC96" s="24">
        <v>11410.17</v>
      </c>
      <c r="AD96" s="84">
        <f t="shared" si="79"/>
        <v>21586.67</v>
      </c>
      <c r="AE96" s="322">
        <f t="shared" si="74"/>
        <v>25464.67</v>
      </c>
      <c r="AF96" s="469">
        <v>8604.232680000001</v>
      </c>
      <c r="AG96" s="110">
        <v>4708.31</v>
      </c>
      <c r="AH96" s="24">
        <f t="shared" si="75"/>
        <v>13312.542680000002</v>
      </c>
      <c r="AI96" s="24">
        <v>9400</v>
      </c>
      <c r="AJ96" s="14">
        <f>AH96-AI96</f>
        <v>3912.5426800000023</v>
      </c>
      <c r="AK96" s="14">
        <f>B96*10%</f>
        <v>2546.467</v>
      </c>
      <c r="AL96" s="143">
        <f>AE96-AI96-AK96</f>
        <v>13518.202999999998</v>
      </c>
      <c r="AM96" s="14">
        <f t="shared" si="81"/>
        <v>940</v>
      </c>
      <c r="AN96" s="52">
        <f>'N-Tarif'!J212-0.2</f>
        <v>115.3</v>
      </c>
      <c r="AO96" s="53">
        <f t="shared" si="77"/>
        <v>14573.502999999997</v>
      </c>
      <c r="AP96" s="14">
        <f t="shared" si="78"/>
        <v>9640.202999999998</v>
      </c>
    </row>
    <row r="97" spans="1:42" ht="12.75">
      <c r="A97" s="5" t="s">
        <v>107</v>
      </c>
      <c r="B97" s="189">
        <v>8140</v>
      </c>
      <c r="C97" s="462">
        <v>204</v>
      </c>
      <c r="D97" s="83">
        <v>297</v>
      </c>
      <c r="E97" s="14">
        <v>93.5</v>
      </c>
      <c r="F97" s="37"/>
      <c r="G97" s="37"/>
      <c r="H97" s="37"/>
      <c r="I97" s="150">
        <v>70</v>
      </c>
      <c r="J97" s="150">
        <v>32.5</v>
      </c>
      <c r="K97" s="338">
        <f t="shared" si="68"/>
        <v>697</v>
      </c>
      <c r="L97" s="37"/>
      <c r="M97" s="37"/>
      <c r="N97" s="14"/>
      <c r="O97" s="150"/>
      <c r="P97" s="143"/>
      <c r="Q97" s="14"/>
      <c r="R97" s="37">
        <v>30</v>
      </c>
      <c r="S97" s="37"/>
      <c r="T97" s="37"/>
      <c r="U97" s="225">
        <f t="shared" si="73"/>
        <v>30</v>
      </c>
      <c r="V97" s="37"/>
      <c r="W97" s="37"/>
      <c r="X97" s="14"/>
      <c r="Y97" s="334">
        <f t="shared" si="69"/>
        <v>0</v>
      </c>
      <c r="Z97" s="110">
        <v>75</v>
      </c>
      <c r="AA97" s="24">
        <v>1700</v>
      </c>
      <c r="AB97" s="24"/>
      <c r="AC97" s="24">
        <v>5638</v>
      </c>
      <c r="AD97" s="84">
        <f t="shared" si="79"/>
        <v>7413</v>
      </c>
      <c r="AE97" s="322">
        <f t="shared" si="74"/>
        <v>8140</v>
      </c>
      <c r="AF97" s="469">
        <v>0</v>
      </c>
      <c r="AG97" s="110">
        <v>1060.24</v>
      </c>
      <c r="AH97" s="24">
        <f t="shared" si="75"/>
        <v>1060.24</v>
      </c>
      <c r="AI97" s="296">
        <v>1060.24</v>
      </c>
      <c r="AJ97" s="14">
        <f>AH97-AI97</f>
        <v>0</v>
      </c>
      <c r="AK97" s="14">
        <f t="shared" si="76"/>
        <v>814</v>
      </c>
      <c r="AL97" s="143">
        <f t="shared" si="80"/>
        <v>6265.76</v>
      </c>
      <c r="AM97" s="14">
        <f t="shared" si="81"/>
        <v>106.024</v>
      </c>
      <c r="AN97" s="7">
        <f>'N-Tarif'!J157</f>
        <v>1067</v>
      </c>
      <c r="AO97" s="53">
        <f t="shared" si="77"/>
        <v>7438.784000000001</v>
      </c>
      <c r="AP97" s="14">
        <f t="shared" si="78"/>
        <v>5538.76</v>
      </c>
    </row>
    <row r="98" spans="1:42" ht="13.5" thickBot="1">
      <c r="A98" s="77" t="s">
        <v>108</v>
      </c>
      <c r="B98" s="290">
        <v>33741.79</v>
      </c>
      <c r="C98" s="465">
        <v>1440</v>
      </c>
      <c r="D98" s="288">
        <v>618.5</v>
      </c>
      <c r="E98" s="235">
        <v>416.5</v>
      </c>
      <c r="F98" s="144">
        <v>34</v>
      </c>
      <c r="G98" s="335"/>
      <c r="H98" s="144">
        <v>15</v>
      </c>
      <c r="I98" s="154">
        <v>520</v>
      </c>
      <c r="J98" s="154">
        <v>120.5</v>
      </c>
      <c r="K98" s="338">
        <f t="shared" si="68"/>
        <v>3164.5</v>
      </c>
      <c r="L98" s="144">
        <v>81</v>
      </c>
      <c r="M98" s="144">
        <v>700</v>
      </c>
      <c r="N98" s="235"/>
      <c r="O98" s="144">
        <v>90</v>
      </c>
      <c r="P98" s="235">
        <v>8.5</v>
      </c>
      <c r="Q98" s="235">
        <v>120</v>
      </c>
      <c r="R98" s="144"/>
      <c r="S98" s="144"/>
      <c r="T98" s="144"/>
      <c r="U98" s="331">
        <f t="shared" si="73"/>
        <v>999.5</v>
      </c>
      <c r="V98" s="151"/>
      <c r="W98" s="151">
        <v>180</v>
      </c>
      <c r="X98" s="16">
        <v>1625</v>
      </c>
      <c r="Y98" s="334">
        <f t="shared" si="69"/>
        <v>1805</v>
      </c>
      <c r="Z98" s="235">
        <v>410</v>
      </c>
      <c r="AA98" s="206">
        <v>8389.5</v>
      </c>
      <c r="AB98" s="206">
        <v>50</v>
      </c>
      <c r="AC98" s="206">
        <v>18923.29</v>
      </c>
      <c r="AD98" s="84">
        <f t="shared" si="79"/>
        <v>27772.79</v>
      </c>
      <c r="AE98" s="322">
        <f t="shared" si="74"/>
        <v>33741.79</v>
      </c>
      <c r="AF98" s="469">
        <v>7166.264129999996</v>
      </c>
      <c r="AG98" s="358">
        <v>3468.97</v>
      </c>
      <c r="AH98" s="24">
        <f t="shared" si="75"/>
        <v>10635.234129999995</v>
      </c>
      <c r="AI98" s="24">
        <v>8400</v>
      </c>
      <c r="AJ98" s="14">
        <f t="shared" si="70"/>
        <v>2235.2341299999953</v>
      </c>
      <c r="AK98" s="14">
        <f t="shared" si="76"/>
        <v>3374.179</v>
      </c>
      <c r="AL98" s="143">
        <f t="shared" si="80"/>
        <v>21967.611</v>
      </c>
      <c r="AM98" s="16">
        <f t="shared" si="81"/>
        <v>840</v>
      </c>
      <c r="AN98" s="52">
        <f>'N-Tarif'!J111</f>
        <v>860</v>
      </c>
      <c r="AO98" s="53">
        <f t="shared" si="77"/>
        <v>23667.611</v>
      </c>
      <c r="AP98" s="14">
        <f t="shared" si="78"/>
        <v>15998.611</v>
      </c>
    </row>
    <row r="99" spans="1:46" ht="13.5" thickBot="1">
      <c r="A99" s="26" t="s">
        <v>42</v>
      </c>
      <c r="B99" s="312">
        <f>SUM(B92:B98)</f>
        <v>105965.85</v>
      </c>
      <c r="C99" s="326">
        <f>SUM(C92:C98)</f>
        <v>4356</v>
      </c>
      <c r="D99" s="369">
        <f aca="true" t="shared" si="82" ref="D99:AD99">SUM(D92:D98)</f>
        <v>2624</v>
      </c>
      <c r="E99" s="326">
        <f t="shared" si="82"/>
        <v>1538.5</v>
      </c>
      <c r="F99" s="326">
        <f t="shared" si="82"/>
        <v>68</v>
      </c>
      <c r="G99" s="326">
        <f>SUM(G92:G98)</f>
        <v>0</v>
      </c>
      <c r="H99" s="326">
        <f>SUM(H92:H98)</f>
        <v>15</v>
      </c>
      <c r="I99" s="326">
        <f>SUM(I92:I98)</f>
        <v>1320</v>
      </c>
      <c r="J99" s="326">
        <f t="shared" si="82"/>
        <v>327.28999999999996</v>
      </c>
      <c r="K99" s="326">
        <f t="shared" si="82"/>
        <v>10248.79</v>
      </c>
      <c r="L99" s="326">
        <f t="shared" si="82"/>
        <v>521</v>
      </c>
      <c r="M99" s="326">
        <f t="shared" si="82"/>
        <v>1100</v>
      </c>
      <c r="N99" s="326">
        <f>SUM(N92:N98)</f>
        <v>0</v>
      </c>
      <c r="O99" s="326">
        <f>SUM(O92:O98)</f>
        <v>378</v>
      </c>
      <c r="P99" s="326">
        <f>SUM(P92:P98)</f>
        <v>42.5</v>
      </c>
      <c r="Q99" s="326">
        <f>SUM(Q92:Q98)</f>
        <v>282</v>
      </c>
      <c r="R99" s="326">
        <f t="shared" si="82"/>
        <v>60</v>
      </c>
      <c r="S99" s="326">
        <f t="shared" si="82"/>
        <v>1300</v>
      </c>
      <c r="T99" s="310">
        <f t="shared" si="82"/>
        <v>0</v>
      </c>
      <c r="U99" s="326">
        <f>SUM(U92:U98)</f>
        <v>3683.5</v>
      </c>
      <c r="V99" s="326">
        <f>SUM(V92:V98)</f>
        <v>25.5</v>
      </c>
      <c r="W99" s="326">
        <f>SUM(W92:W98)</f>
        <v>375</v>
      </c>
      <c r="X99" s="326">
        <f>SUM(X92:X98)</f>
        <v>2286</v>
      </c>
      <c r="Y99" s="326">
        <f>SUM(Y92:Y98)</f>
        <v>2686.5</v>
      </c>
      <c r="Z99" s="326">
        <f t="shared" si="82"/>
        <v>2015</v>
      </c>
      <c r="AA99" s="326">
        <f t="shared" si="82"/>
        <v>27973.5</v>
      </c>
      <c r="AB99" s="326">
        <f t="shared" si="82"/>
        <v>50</v>
      </c>
      <c r="AC99" s="326">
        <f t="shared" si="82"/>
        <v>59308.56</v>
      </c>
      <c r="AD99" s="326">
        <f t="shared" si="82"/>
        <v>89347.06</v>
      </c>
      <c r="AE99" s="323">
        <f>SUM(AE92:AE98)</f>
        <v>105965.85</v>
      </c>
      <c r="AF99" s="325">
        <f>SUM(AF92:AF98)</f>
        <v>21653.60125</v>
      </c>
      <c r="AG99" s="325">
        <f>SUM(AG92:AG98)</f>
        <v>16397.7</v>
      </c>
      <c r="AH99" s="325">
        <f>SUM(AH92:AH98)</f>
        <v>38051.30125</v>
      </c>
      <c r="AI99" s="325">
        <f>SUM(AI92:AI98)</f>
        <v>31244.399999999998</v>
      </c>
      <c r="AJ99" s="325">
        <f>SUM(AJ92:AJ98)-0.01</f>
        <v>6806.891249999998</v>
      </c>
      <c r="AK99" s="325">
        <f aca="true" t="shared" si="83" ref="AK99:AP99">SUM(AK92:AK98)</f>
        <v>10596.585</v>
      </c>
      <c r="AL99" s="325">
        <f t="shared" si="83"/>
        <v>64124.86499999999</v>
      </c>
      <c r="AM99" s="325">
        <f t="shared" si="83"/>
        <v>3124.44</v>
      </c>
      <c r="AN99" s="325">
        <f t="shared" si="83"/>
        <v>5381.8</v>
      </c>
      <c r="AO99" s="325">
        <f t="shared" si="83"/>
        <v>72631.105</v>
      </c>
      <c r="AP99" s="325">
        <f t="shared" si="83"/>
        <v>47506.075</v>
      </c>
      <c r="AR99" s="146"/>
      <c r="AS99" s="146"/>
      <c r="AT99" s="146"/>
    </row>
    <row r="100" spans="1:46" s="424" customFormat="1" ht="13.5" thickBot="1">
      <c r="A100" s="238" t="s">
        <v>138</v>
      </c>
      <c r="B100" s="313">
        <f aca="true" t="shared" si="84" ref="B100:AD100">B32+B45+B72+B85+B99</f>
        <v>386425.06999999995</v>
      </c>
      <c r="C100" s="313">
        <f t="shared" si="84"/>
        <v>19788</v>
      </c>
      <c r="D100" s="313">
        <f t="shared" si="84"/>
        <v>7843.5</v>
      </c>
      <c r="E100" s="342">
        <f t="shared" si="84"/>
        <v>9739.5</v>
      </c>
      <c r="F100" s="313">
        <f t="shared" si="84"/>
        <v>1030</v>
      </c>
      <c r="G100" s="313">
        <f t="shared" si="84"/>
        <v>95</v>
      </c>
      <c r="H100" s="313">
        <f t="shared" si="84"/>
        <v>15</v>
      </c>
      <c r="I100" s="313">
        <f t="shared" si="84"/>
        <v>5510</v>
      </c>
      <c r="J100" s="313">
        <f t="shared" si="84"/>
        <v>1053.29</v>
      </c>
      <c r="K100" s="313">
        <f t="shared" si="84"/>
        <v>45074.29</v>
      </c>
      <c r="L100" s="313">
        <f t="shared" si="84"/>
        <v>3168</v>
      </c>
      <c r="M100" s="313">
        <f t="shared" si="84"/>
        <v>6000</v>
      </c>
      <c r="N100" s="313">
        <f t="shared" si="84"/>
        <v>0</v>
      </c>
      <c r="O100" s="313">
        <f t="shared" si="84"/>
        <v>1244</v>
      </c>
      <c r="P100" s="342">
        <f t="shared" si="84"/>
        <v>158.5</v>
      </c>
      <c r="Q100" s="342">
        <f t="shared" si="84"/>
        <v>890.5</v>
      </c>
      <c r="R100" s="313">
        <f t="shared" si="84"/>
        <v>224</v>
      </c>
      <c r="S100" s="313">
        <f t="shared" si="84"/>
        <v>2900</v>
      </c>
      <c r="T100" s="313">
        <f t="shared" si="84"/>
        <v>0</v>
      </c>
      <c r="U100" s="342">
        <f t="shared" si="84"/>
        <v>14585</v>
      </c>
      <c r="V100" s="342">
        <f t="shared" si="84"/>
        <v>385</v>
      </c>
      <c r="W100" s="342">
        <f t="shared" si="84"/>
        <v>1322.5</v>
      </c>
      <c r="X100" s="342">
        <f t="shared" si="84"/>
        <v>4335</v>
      </c>
      <c r="Y100" s="342">
        <f t="shared" si="84"/>
        <v>6042.5</v>
      </c>
      <c r="Z100" s="342">
        <f t="shared" si="84"/>
        <v>7760</v>
      </c>
      <c r="AA100" s="342">
        <f t="shared" si="84"/>
        <v>145188.5</v>
      </c>
      <c r="AB100" s="342">
        <f t="shared" si="84"/>
        <v>470</v>
      </c>
      <c r="AC100" s="342">
        <f t="shared" si="84"/>
        <v>167304.78</v>
      </c>
      <c r="AD100" s="342">
        <f t="shared" si="84"/>
        <v>320723.28</v>
      </c>
      <c r="AE100" s="313">
        <f aca="true" t="shared" si="85" ref="AE100:AO100">AE32+AE45+AE72+AE85+AE99</f>
        <v>386425.06999999995</v>
      </c>
      <c r="AF100" s="313">
        <f t="shared" si="85"/>
        <v>83307.06093</v>
      </c>
      <c r="AG100" s="313">
        <f t="shared" si="85"/>
        <v>85788.65999999999</v>
      </c>
      <c r="AH100" s="313">
        <f t="shared" si="85"/>
        <v>169095.72093</v>
      </c>
      <c r="AI100" s="313">
        <f t="shared" si="85"/>
        <v>118537.96999999997</v>
      </c>
      <c r="AJ100" s="313">
        <f t="shared" si="85"/>
        <v>50557.74093</v>
      </c>
      <c r="AK100" s="313">
        <f t="shared" si="85"/>
        <v>38642.507000000005</v>
      </c>
      <c r="AL100" s="313">
        <f t="shared" si="85"/>
        <v>229244.59299999996</v>
      </c>
      <c r="AM100" s="313">
        <f>AM32+AM45+AM72+AM85+AM99</f>
        <v>11853.797000000002</v>
      </c>
      <c r="AN100" s="313">
        <f t="shared" si="85"/>
        <v>10631</v>
      </c>
      <c r="AO100" s="313">
        <f t="shared" si="85"/>
        <v>251729.39</v>
      </c>
      <c r="AP100" s="342">
        <f>AP32+AP45+AP72+AP85+AP99</f>
        <v>163542.80299999999</v>
      </c>
      <c r="AQ100" s="422"/>
      <c r="AR100" s="430"/>
      <c r="AS100" s="423"/>
      <c r="AT100" s="423"/>
    </row>
    <row r="101" spans="1:46" s="424" customFormat="1" ht="13.5" thickBot="1">
      <c r="A101" s="201" t="s">
        <v>137</v>
      </c>
      <c r="B101" s="314">
        <f aca="true" t="shared" si="86" ref="B101:AD101">B19+B35+B56+B91</f>
        <v>106988.93</v>
      </c>
      <c r="C101" s="314">
        <f>C19+C35+C56+C91</f>
        <v>8556</v>
      </c>
      <c r="D101" s="314">
        <f t="shared" si="86"/>
        <v>3358.5</v>
      </c>
      <c r="E101" s="324">
        <f>E19+E35+E56+E91</f>
        <v>2903.5</v>
      </c>
      <c r="F101" s="314">
        <f t="shared" si="86"/>
        <v>221</v>
      </c>
      <c r="G101" s="314">
        <f>G19+G35+G56+G91</f>
        <v>25</v>
      </c>
      <c r="H101" s="314">
        <f>H19+H35+H56+H91</f>
        <v>40</v>
      </c>
      <c r="I101" s="314">
        <f>I19+I35+I56+I91</f>
        <v>2850</v>
      </c>
      <c r="J101" s="314">
        <f t="shared" si="86"/>
        <v>517.71</v>
      </c>
      <c r="K101" s="314">
        <f t="shared" si="86"/>
        <v>18471.71</v>
      </c>
      <c r="L101" s="314">
        <f t="shared" si="86"/>
        <v>5241</v>
      </c>
      <c r="M101" s="314">
        <f t="shared" si="86"/>
        <v>7500</v>
      </c>
      <c r="N101" s="314">
        <f>N19+N35+N56+N91</f>
        <v>340</v>
      </c>
      <c r="O101" s="314">
        <f>O19+O35+O56+O91</f>
        <v>1224</v>
      </c>
      <c r="P101" s="324">
        <f>P19+P35+P56+P91</f>
        <v>344.5</v>
      </c>
      <c r="Q101" s="324">
        <f>Q19+Q35+Q56+Q91</f>
        <v>701.5</v>
      </c>
      <c r="R101" s="314">
        <f t="shared" si="86"/>
        <v>543</v>
      </c>
      <c r="S101" s="314">
        <f t="shared" si="86"/>
        <v>500</v>
      </c>
      <c r="T101" s="314">
        <f t="shared" si="86"/>
        <v>0</v>
      </c>
      <c r="U101" s="324">
        <f t="shared" si="86"/>
        <v>16394</v>
      </c>
      <c r="V101" s="324">
        <f>V19+V35+V56+V91</f>
        <v>131</v>
      </c>
      <c r="W101" s="324">
        <f>W19+W35+W56+W91</f>
        <v>338.5</v>
      </c>
      <c r="X101" s="324">
        <f>X19+X35+X56+X91</f>
        <v>504</v>
      </c>
      <c r="Y101" s="324">
        <f>+Y19+Y35+Y56+Y91</f>
        <v>973.5</v>
      </c>
      <c r="Z101" s="324">
        <f t="shared" si="86"/>
        <v>1675</v>
      </c>
      <c r="AA101" s="324">
        <f t="shared" si="86"/>
        <v>35334.5</v>
      </c>
      <c r="AB101" s="324">
        <f t="shared" si="86"/>
        <v>2760</v>
      </c>
      <c r="AC101" s="324">
        <f t="shared" si="86"/>
        <v>31380.22</v>
      </c>
      <c r="AD101" s="324">
        <f t="shared" si="86"/>
        <v>71149.72</v>
      </c>
      <c r="AE101" s="324">
        <f aca="true" t="shared" si="87" ref="AE101:AP101">AE19+AE35+AE56+AE91</f>
        <v>106988.93000000001</v>
      </c>
      <c r="AF101" s="324">
        <f t="shared" si="87"/>
        <v>39263.740020000005</v>
      </c>
      <c r="AG101" s="324">
        <f t="shared" si="87"/>
        <v>34906.560000000005</v>
      </c>
      <c r="AH101" s="324">
        <f t="shared" si="87"/>
        <v>74170.30002</v>
      </c>
      <c r="AI101" s="324">
        <f t="shared" si="87"/>
        <v>38412.38999999999</v>
      </c>
      <c r="AJ101" s="324">
        <f t="shared" si="87"/>
        <v>35757.91002</v>
      </c>
      <c r="AK101" s="324">
        <f t="shared" si="87"/>
        <v>10698.893</v>
      </c>
      <c r="AL101" s="324">
        <f t="shared" si="87"/>
        <v>57877.64700000001</v>
      </c>
      <c r="AM101" s="324">
        <f t="shared" si="87"/>
        <v>0</v>
      </c>
      <c r="AN101" s="324">
        <f t="shared" si="87"/>
        <v>1983.8</v>
      </c>
      <c r="AO101" s="324">
        <f t="shared" si="87"/>
        <v>0</v>
      </c>
      <c r="AP101" s="324">
        <f t="shared" si="87"/>
        <v>22038.43700000001</v>
      </c>
      <c r="AQ101" s="425"/>
      <c r="AR101" s="426"/>
      <c r="AS101" s="427"/>
      <c r="AT101" s="427"/>
    </row>
    <row r="102" spans="1:46" s="424" customFormat="1" ht="13.5" thickBot="1">
      <c r="A102" s="19" t="s">
        <v>139</v>
      </c>
      <c r="B102" s="310">
        <f aca="true" t="shared" si="88" ref="B102:U102">SUM(B100+B101)</f>
        <v>493413.99999999994</v>
      </c>
      <c r="C102" s="310">
        <f t="shared" si="88"/>
        <v>28344</v>
      </c>
      <c r="D102" s="310">
        <f t="shared" si="88"/>
        <v>11202</v>
      </c>
      <c r="E102" s="326">
        <f t="shared" si="88"/>
        <v>12643</v>
      </c>
      <c r="F102" s="310">
        <f t="shared" si="88"/>
        <v>1251</v>
      </c>
      <c r="G102" s="310">
        <f t="shared" si="88"/>
        <v>120</v>
      </c>
      <c r="H102" s="310">
        <f t="shared" si="88"/>
        <v>55</v>
      </c>
      <c r="I102" s="310">
        <f t="shared" si="88"/>
        <v>8360</v>
      </c>
      <c r="J102" s="310">
        <f t="shared" si="88"/>
        <v>1571</v>
      </c>
      <c r="K102" s="310">
        <f t="shared" si="88"/>
        <v>63546</v>
      </c>
      <c r="L102" s="310">
        <f t="shared" si="88"/>
        <v>8409</v>
      </c>
      <c r="M102" s="310">
        <f t="shared" si="88"/>
        <v>13500</v>
      </c>
      <c r="N102" s="310">
        <f t="shared" si="88"/>
        <v>340</v>
      </c>
      <c r="O102" s="310">
        <f t="shared" si="88"/>
        <v>2468</v>
      </c>
      <c r="P102" s="326">
        <f t="shared" si="88"/>
        <v>503</v>
      </c>
      <c r="Q102" s="326">
        <f t="shared" si="88"/>
        <v>1592</v>
      </c>
      <c r="R102" s="310">
        <f t="shared" si="88"/>
        <v>767</v>
      </c>
      <c r="S102" s="310">
        <f t="shared" si="88"/>
        <v>3400</v>
      </c>
      <c r="T102" s="310">
        <f t="shared" si="88"/>
        <v>0</v>
      </c>
      <c r="U102" s="326">
        <f t="shared" si="88"/>
        <v>30979</v>
      </c>
      <c r="V102" s="326">
        <f>+V100+V101</f>
        <v>516</v>
      </c>
      <c r="W102" s="326">
        <f>+W100+W101</f>
        <v>1661</v>
      </c>
      <c r="X102" s="326">
        <f>+X100+X101</f>
        <v>4839</v>
      </c>
      <c r="Y102" s="326">
        <f>+Y100+Y101</f>
        <v>7016</v>
      </c>
      <c r="Z102" s="326">
        <f>SUM(Z100+Z101)</f>
        <v>9435</v>
      </c>
      <c r="AA102" s="326">
        <f>SUM(AA100+AA101)</f>
        <v>180523</v>
      </c>
      <c r="AB102" s="326">
        <f>SUM(AB100+AB101)</f>
        <v>3230</v>
      </c>
      <c r="AC102" s="326">
        <f>SUM(AC100+AC101)</f>
        <v>198685</v>
      </c>
      <c r="AD102" s="326">
        <f>SUM(AD100+AD101)</f>
        <v>391873</v>
      </c>
      <c r="AE102" s="325">
        <f>+AE100+AE101</f>
        <v>493413.99999999994</v>
      </c>
      <c r="AF102" s="325">
        <f aca="true" t="shared" si="89" ref="AF102:AM102">+AF100+AF101</f>
        <v>122570.80095</v>
      </c>
      <c r="AG102" s="325">
        <f>+AG100+AG101</f>
        <v>120695.22</v>
      </c>
      <c r="AH102" s="325">
        <f t="shared" si="89"/>
        <v>243266.02095</v>
      </c>
      <c r="AI102" s="325">
        <f t="shared" si="89"/>
        <v>156950.35999999996</v>
      </c>
      <c r="AJ102" s="325">
        <f t="shared" si="89"/>
        <v>86315.65095000001</v>
      </c>
      <c r="AK102" s="325">
        <f t="shared" si="89"/>
        <v>49341.40000000001</v>
      </c>
      <c r="AL102" s="325">
        <f t="shared" si="89"/>
        <v>287122.24</v>
      </c>
      <c r="AM102" s="325">
        <f t="shared" si="89"/>
        <v>11853.797000000002</v>
      </c>
      <c r="AN102" s="325">
        <f>+AN100+AN101</f>
        <v>12614.8</v>
      </c>
      <c r="AO102" s="325">
        <f>+AO100+AO101</f>
        <v>251729.39</v>
      </c>
      <c r="AP102" s="325">
        <f>+AP100+AP101</f>
        <v>185581.24</v>
      </c>
      <c r="AQ102" s="429"/>
      <c r="AR102" s="430"/>
      <c r="AS102" s="423"/>
      <c r="AT102" s="423"/>
    </row>
    <row r="103" spans="1:46" ht="12.75">
      <c r="A103" s="20"/>
      <c r="B103" s="315"/>
      <c r="C103" s="248"/>
      <c r="D103" s="38"/>
      <c r="E103" s="38"/>
      <c r="F103" s="38"/>
      <c r="G103" s="38"/>
      <c r="H103" s="38"/>
      <c r="I103" s="38"/>
      <c r="J103" s="38"/>
      <c r="K103" s="315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240"/>
      <c r="AB103" s="240"/>
      <c r="AC103" s="240"/>
      <c r="AD103" s="38"/>
      <c r="AE103" s="315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67"/>
      <c r="AR103" s="247"/>
      <c r="AS103" s="268"/>
      <c r="AT103" s="146"/>
    </row>
    <row r="104" spans="1:46" s="333" customFormat="1" ht="12.75">
      <c r="A104" s="442"/>
      <c r="B104" s="316"/>
      <c r="C104" s="263" t="s">
        <v>300</v>
      </c>
      <c r="D104" s="263" t="s">
        <v>300</v>
      </c>
      <c r="E104" s="263" t="s">
        <v>168</v>
      </c>
      <c r="F104" s="263" t="s">
        <v>168</v>
      </c>
      <c r="G104" s="263" t="s">
        <v>300</v>
      </c>
      <c r="H104" s="263" t="s">
        <v>300</v>
      </c>
      <c r="I104" s="263" t="s">
        <v>300</v>
      </c>
      <c r="J104" s="263" t="s">
        <v>300</v>
      </c>
      <c r="K104" s="340"/>
      <c r="L104" s="263"/>
      <c r="M104" s="263" t="s">
        <v>300</v>
      </c>
      <c r="N104" s="263" t="s">
        <v>300</v>
      </c>
      <c r="O104" s="263" t="s">
        <v>300</v>
      </c>
      <c r="P104" s="263" t="s">
        <v>300</v>
      </c>
      <c r="Q104" s="263" t="s">
        <v>300</v>
      </c>
      <c r="R104" s="263" t="s">
        <v>300</v>
      </c>
      <c r="S104" s="263" t="s">
        <v>300</v>
      </c>
      <c r="T104" s="263"/>
      <c r="V104" s="263" t="s">
        <v>300</v>
      </c>
      <c r="W104" s="263" t="s">
        <v>300</v>
      </c>
      <c r="X104" s="263" t="s">
        <v>300</v>
      </c>
      <c r="Z104" s="263" t="s">
        <v>300</v>
      </c>
      <c r="AA104" s="263" t="s">
        <v>300</v>
      </c>
      <c r="AB104" s="263" t="s">
        <v>300</v>
      </c>
      <c r="AC104" s="263" t="s">
        <v>300</v>
      </c>
      <c r="AD104" s="263"/>
      <c r="AE104" s="316"/>
      <c r="AF104" s="263"/>
      <c r="AG104" s="263"/>
      <c r="AH104" s="263"/>
      <c r="AI104" s="263"/>
      <c r="AJ104" s="263"/>
      <c r="AK104" s="263"/>
      <c r="AL104" s="263"/>
      <c r="AM104" s="263"/>
      <c r="AN104" s="263"/>
      <c r="AO104" s="263"/>
      <c r="AP104" s="443"/>
      <c r="AQ104" s="444"/>
      <c r="AR104" s="165"/>
      <c r="AS104" s="244"/>
      <c r="AT104" s="443"/>
    </row>
    <row r="105" spans="1:46" ht="12.75">
      <c r="A105" s="344" t="s">
        <v>160</v>
      </c>
      <c r="B105" s="317">
        <v>12615</v>
      </c>
      <c r="AJ105" s="18"/>
      <c r="AO105"/>
      <c r="AP105" s="165"/>
      <c r="AQ105" s="270"/>
      <c r="AR105" s="247"/>
      <c r="AS105" s="265"/>
      <c r="AT105" s="146"/>
    </row>
    <row r="106" spans="1:46" ht="12.75" hidden="1">
      <c r="A106" s="344"/>
      <c r="B106" s="318"/>
      <c r="D106" s="7">
        <f>D107-D101</f>
        <v>-753.5</v>
      </c>
      <c r="E106" s="7">
        <f>E107-E101</f>
        <v>15485.5</v>
      </c>
      <c r="G106" s="7">
        <f>G107-G101</f>
        <v>483</v>
      </c>
      <c r="H106" s="7">
        <f>H107-H101</f>
        <v>43</v>
      </c>
      <c r="M106" s="7">
        <f>M107-M102</f>
        <v>4467</v>
      </c>
      <c r="N106" s="7">
        <f>N107-N102</f>
        <v>33</v>
      </c>
      <c r="O106" s="7">
        <f>O107-O102</f>
        <v>4240</v>
      </c>
      <c r="P106" s="7">
        <f>P107-P102</f>
        <v>1720</v>
      </c>
      <c r="R106" s="7">
        <f>R107-R102</f>
        <v>8771</v>
      </c>
      <c r="T106" s="7">
        <f>T107-T102</f>
        <v>317</v>
      </c>
      <c r="U106" s="10"/>
      <c r="AJ106" s="18"/>
      <c r="AO106"/>
      <c r="AP106" s="247"/>
      <c r="AQ106" s="269"/>
      <c r="AR106" s="146"/>
      <c r="AS106" s="146"/>
      <c r="AT106" s="146"/>
    </row>
    <row r="107" spans="1:46" ht="15.75" hidden="1">
      <c r="A107" s="345"/>
      <c r="D107" s="7">
        <v>2605</v>
      </c>
      <c r="E107" s="7">
        <v>18389</v>
      </c>
      <c r="G107" s="7">
        <v>508</v>
      </c>
      <c r="H107" s="7">
        <v>83</v>
      </c>
      <c r="M107" s="7">
        <v>17967</v>
      </c>
      <c r="N107" s="7">
        <v>373</v>
      </c>
      <c r="O107" s="7">
        <v>6708</v>
      </c>
      <c r="P107" s="7">
        <v>2223</v>
      </c>
      <c r="R107" s="7">
        <v>9538</v>
      </c>
      <c r="T107" s="7">
        <v>317</v>
      </c>
      <c r="AF107" s="34"/>
      <c r="AG107" s="34"/>
      <c r="AH107" s="36"/>
      <c r="AI107" s="34"/>
      <c r="AJ107" s="18"/>
      <c r="AK107" s="70">
        <f>AI102-AM102</f>
        <v>145096.56299999997</v>
      </c>
      <c r="AM107" s="10"/>
      <c r="AO107"/>
      <c r="AP107" s="247"/>
      <c r="AQ107" s="269"/>
      <c r="AR107" s="146"/>
      <c r="AS107" s="146"/>
      <c r="AT107" s="146"/>
    </row>
    <row r="108" spans="1:46" s="260" customFormat="1" ht="15.75">
      <c r="A108" s="346"/>
      <c r="B108" s="347"/>
      <c r="C108" s="293"/>
      <c r="D108" s="293"/>
      <c r="E108" s="293"/>
      <c r="F108" s="293"/>
      <c r="G108" s="293"/>
      <c r="H108" s="293"/>
      <c r="I108" s="293"/>
      <c r="J108" s="293"/>
      <c r="K108" s="348"/>
      <c r="L108" s="293"/>
      <c r="M108" s="293"/>
      <c r="N108" s="293"/>
      <c r="O108" s="293"/>
      <c r="P108" s="293"/>
      <c r="Q108" s="293"/>
      <c r="R108" s="293"/>
      <c r="S108" s="293"/>
      <c r="T108" s="293"/>
      <c r="U108" s="343"/>
      <c r="V108" s="293"/>
      <c r="W108" s="293"/>
      <c r="X108" s="293"/>
      <c r="Y108" s="343"/>
      <c r="Z108" s="293"/>
      <c r="AA108" s="293"/>
      <c r="AB108" s="293"/>
      <c r="AC108" s="293"/>
      <c r="AD108" s="349"/>
      <c r="AE108" s="347"/>
      <c r="AF108" s="350"/>
      <c r="AG108" s="350"/>
      <c r="AH108" s="351"/>
      <c r="AI108" s="349"/>
      <c r="AJ108" s="293"/>
      <c r="AK108" s="352">
        <f>AI102-AM102</f>
        <v>145096.56299999997</v>
      </c>
      <c r="AM108" s="447" t="s">
        <v>201</v>
      </c>
      <c r="AN108" s="293"/>
      <c r="AO108" s="293"/>
      <c r="AP108" s="353"/>
      <c r="AQ108" s="375"/>
      <c r="AR108" s="354"/>
      <c r="AS108" s="355"/>
      <c r="AT108" s="355"/>
    </row>
    <row r="109" spans="1:46" s="260" customFormat="1" ht="15.75">
      <c r="A109" s="346"/>
      <c r="B109" s="347"/>
      <c r="C109" s="293"/>
      <c r="D109" s="293"/>
      <c r="E109" s="293"/>
      <c r="F109" s="293"/>
      <c r="G109" s="293"/>
      <c r="H109" s="293"/>
      <c r="I109" s="293"/>
      <c r="J109" s="293"/>
      <c r="K109" s="348"/>
      <c r="L109" s="293"/>
      <c r="M109" s="293"/>
      <c r="N109" s="293"/>
      <c r="O109" s="293"/>
      <c r="P109" s="293"/>
      <c r="Q109" s="293"/>
      <c r="R109" s="293"/>
      <c r="S109" s="293"/>
      <c r="T109" s="293"/>
      <c r="U109" s="343"/>
      <c r="V109" s="293"/>
      <c r="W109" s="293"/>
      <c r="X109" s="293"/>
      <c r="Y109" s="343"/>
      <c r="Z109" s="293"/>
      <c r="AA109" s="293"/>
      <c r="AB109" s="293"/>
      <c r="AC109" s="293"/>
      <c r="AD109" s="349"/>
      <c r="AE109" s="347"/>
      <c r="AF109" s="350"/>
      <c r="AG109" s="350"/>
      <c r="AH109" s="351"/>
      <c r="AI109" s="350"/>
      <c r="AJ109" s="293"/>
      <c r="AK109" s="123">
        <f>AM102</f>
        <v>11853.797000000002</v>
      </c>
      <c r="AL109" s="208"/>
      <c r="AM109" s="472" t="s">
        <v>554</v>
      </c>
      <c r="AN109" s="293"/>
      <c r="AO109" s="293"/>
      <c r="AP109" s="353"/>
      <c r="AQ109" s="375"/>
      <c r="AR109" s="353"/>
      <c r="AS109" s="353"/>
      <c r="AT109" s="353"/>
    </row>
    <row r="110" spans="1:46" ht="15">
      <c r="A110" s="362" t="s">
        <v>188</v>
      </c>
      <c r="B110" s="319">
        <f>+B102+B105</f>
        <v>506028.99999999994</v>
      </c>
      <c r="D110" s="247"/>
      <c r="E110" s="247"/>
      <c r="F110" s="247"/>
      <c r="AG110" s="264"/>
      <c r="AH110" s="264"/>
      <c r="AI110" s="264"/>
      <c r="AJ110" s="31"/>
      <c r="AK110" s="445"/>
      <c r="AP110" s="7"/>
      <c r="AQ110" s="116"/>
      <c r="AR110" s="247"/>
      <c r="AS110" s="255"/>
      <c r="AT110" s="146"/>
    </row>
    <row r="111" spans="1:46" ht="15">
      <c r="A111" s="362"/>
      <c r="B111" s="319"/>
      <c r="D111" s="247"/>
      <c r="E111" s="247"/>
      <c r="F111" s="247"/>
      <c r="AG111" s="264"/>
      <c r="AH111" s="264"/>
      <c r="AI111" s="264"/>
      <c r="AJ111" s="31"/>
      <c r="AK111" s="123">
        <f>+AK109+AK108</f>
        <v>156950.35999999996</v>
      </c>
      <c r="AM111" s="471" t="s">
        <v>459</v>
      </c>
      <c r="AP111" s="7"/>
      <c r="AQ111" s="116"/>
      <c r="AR111" s="247"/>
      <c r="AS111" s="255"/>
      <c r="AT111" s="146"/>
    </row>
    <row r="112" spans="1:46" ht="15">
      <c r="A112" s="244"/>
      <c r="B112" s="319"/>
      <c r="D112" s="247"/>
      <c r="E112" s="247"/>
      <c r="F112" s="247"/>
      <c r="AG112" s="264"/>
      <c r="AH112" s="264"/>
      <c r="AI112" s="264"/>
      <c r="AJ112" s="31"/>
      <c r="AK112" s="349"/>
      <c r="AL112" s="349"/>
      <c r="AR112" s="247"/>
      <c r="AS112" s="255"/>
      <c r="AT112" s="146"/>
    </row>
    <row r="113" spans="1:46" ht="15">
      <c r="A113" s="244"/>
      <c r="B113" s="319"/>
      <c r="D113" s="247"/>
      <c r="E113" s="247"/>
      <c r="F113" s="247"/>
      <c r="AG113" s="264"/>
      <c r="AH113" s="264"/>
      <c r="AI113" s="264"/>
      <c r="AJ113" s="31"/>
      <c r="AP113" s="7"/>
      <c r="AR113" s="247"/>
      <c r="AS113" s="255"/>
      <c r="AT113" s="146"/>
    </row>
    <row r="114" spans="1:46" ht="15">
      <c r="A114" s="244"/>
      <c r="B114" s="319"/>
      <c r="D114" s="247"/>
      <c r="E114" s="247"/>
      <c r="F114" s="247"/>
      <c r="AG114" s="264"/>
      <c r="AH114" s="264"/>
      <c r="AI114" s="264"/>
      <c r="AJ114" s="31"/>
      <c r="AR114" s="247"/>
      <c r="AS114" s="255"/>
      <c r="AT114" s="146"/>
    </row>
    <row r="115" spans="1:45" ht="15">
      <c r="A115" s="244"/>
      <c r="B115" s="319"/>
      <c r="D115" s="247"/>
      <c r="E115" s="247"/>
      <c r="F115" s="247"/>
      <c r="AG115" s="264"/>
      <c r="AH115" s="264"/>
      <c r="AI115" s="264"/>
      <c r="AJ115" s="31"/>
      <c r="AR115" s="247"/>
      <c r="AS115" s="255"/>
    </row>
    <row r="116" spans="1:6" ht="12.75">
      <c r="A116" s="261"/>
      <c r="B116" s="319"/>
      <c r="D116" s="247"/>
      <c r="E116" s="247"/>
      <c r="F116" s="247"/>
    </row>
    <row r="117" spans="1:6" ht="13.5" customHeight="1">
      <c r="A117" s="262"/>
      <c r="B117" s="319"/>
      <c r="D117" s="247"/>
      <c r="E117" s="247"/>
      <c r="F117" s="247"/>
    </row>
    <row r="118" spans="1:6" ht="12.75">
      <c r="A118" s="261"/>
      <c r="B118" s="319"/>
      <c r="D118" s="247"/>
      <c r="E118" s="247"/>
      <c r="F118" s="247"/>
    </row>
    <row r="119" spans="1:6" ht="12.75">
      <c r="A119" s="252"/>
      <c r="B119" s="319"/>
      <c r="D119" s="247"/>
      <c r="E119" s="247"/>
      <c r="F119" s="247"/>
    </row>
    <row r="120" spans="1:6" ht="12.75">
      <c r="A120" s="251"/>
      <c r="B120" s="319"/>
      <c r="D120" s="247"/>
      <c r="E120" s="247"/>
      <c r="F120" s="247"/>
    </row>
    <row r="121" spans="2:6" ht="12.75">
      <c r="B121" s="319"/>
      <c r="D121" s="247"/>
      <c r="E121" s="247"/>
      <c r="F121" s="247"/>
    </row>
    <row r="122" spans="1:6" ht="12.75">
      <c r="A122" s="251"/>
      <c r="B122" s="319"/>
      <c r="D122" s="247"/>
      <c r="E122" s="247"/>
      <c r="F122" s="247"/>
    </row>
    <row r="123" spans="2:6" ht="12.75">
      <c r="B123" s="319"/>
      <c r="D123" s="247"/>
      <c r="E123" s="247"/>
      <c r="F123" s="247"/>
    </row>
    <row r="124" spans="2:6" ht="12.75">
      <c r="B124" s="320"/>
      <c r="D124" s="247"/>
      <c r="E124" s="247"/>
      <c r="F124" s="247"/>
    </row>
    <row r="125" spans="2:6" ht="12.75">
      <c r="B125" s="319"/>
      <c r="D125" s="247"/>
      <c r="E125" s="247"/>
      <c r="F125" s="247"/>
    </row>
    <row r="126" spans="2:6" ht="12.75">
      <c r="B126" s="319"/>
      <c r="D126" s="247"/>
      <c r="E126" s="247"/>
      <c r="F126" s="247"/>
    </row>
    <row r="127" spans="2:6" ht="12.75">
      <c r="B127" s="319"/>
      <c r="D127" s="247"/>
      <c r="E127" s="247"/>
      <c r="F127" s="247"/>
    </row>
    <row r="128" spans="2:6" ht="12.75">
      <c r="B128" s="319"/>
      <c r="D128" s="247"/>
      <c r="E128" s="247"/>
      <c r="F128" s="247"/>
    </row>
    <row r="129" spans="2:6" ht="12.75">
      <c r="B129" s="319"/>
      <c r="D129" s="247"/>
      <c r="E129" s="247"/>
      <c r="F129" s="247"/>
    </row>
    <row r="130" spans="2:6" ht="12.75">
      <c r="B130" s="319"/>
      <c r="D130" s="247"/>
      <c r="E130" s="247"/>
      <c r="F130" s="247"/>
    </row>
    <row r="131" spans="2:6" ht="12.75">
      <c r="B131" s="319"/>
      <c r="D131" s="247"/>
      <c r="E131" s="247"/>
      <c r="F131" s="247"/>
    </row>
    <row r="132" spans="2:6" ht="12.75">
      <c r="B132" s="319"/>
      <c r="D132" s="247"/>
      <c r="E132" s="247"/>
      <c r="F132" s="247"/>
    </row>
    <row r="133" spans="2:6" ht="12.75">
      <c r="B133" s="319"/>
      <c r="D133" s="247"/>
      <c r="E133" s="247"/>
      <c r="F133" s="247"/>
    </row>
    <row r="134" spans="2:6" ht="12.75">
      <c r="B134" s="319"/>
      <c r="D134" s="247"/>
      <c r="E134" s="247"/>
      <c r="F134" s="247"/>
    </row>
  </sheetData>
  <sheetProtection/>
  <mergeCells count="52">
    <mergeCell ref="B8:U8"/>
    <mergeCell ref="B7:U7"/>
    <mergeCell ref="V13:X13"/>
    <mergeCell ref="B10:B13"/>
    <mergeCell ref="F10:F11"/>
    <mergeCell ref="K10:K13"/>
    <mergeCell ref="D13:J13"/>
    <mergeCell ref="M10:M11"/>
    <mergeCell ref="J10:J11"/>
    <mergeCell ref="L10:L11"/>
    <mergeCell ref="AJ11:AJ13"/>
    <mergeCell ref="AF10:AJ10"/>
    <mergeCell ref="AK10:AK11"/>
    <mergeCell ref="O10:O11"/>
    <mergeCell ref="W10:W11"/>
    <mergeCell ref="AB10:AB11"/>
    <mergeCell ref="Z12:AC12"/>
    <mergeCell ref="AE10:AE13"/>
    <mergeCell ref="R10:R11"/>
    <mergeCell ref="Z10:Z11"/>
    <mergeCell ref="AP12:AP13"/>
    <mergeCell ref="AL10:AP10"/>
    <mergeCell ref="AO11:AO13"/>
    <mergeCell ref="AN12:AN13"/>
    <mergeCell ref="AL11:AL13"/>
    <mergeCell ref="AM12:AM13"/>
    <mergeCell ref="S10:S11"/>
    <mergeCell ref="AF11:AF13"/>
    <mergeCell ref="AH11:AH13"/>
    <mergeCell ref="T10:T11"/>
    <mergeCell ref="AC10:AC11"/>
    <mergeCell ref="AD10:AD13"/>
    <mergeCell ref="A10:A13"/>
    <mergeCell ref="D10:D11"/>
    <mergeCell ref="E10:E11"/>
    <mergeCell ref="AG11:AG13"/>
    <mergeCell ref="AA10:AA11"/>
    <mergeCell ref="I10:I11"/>
    <mergeCell ref="Z13:AC13"/>
    <mergeCell ref="L13:T13"/>
    <mergeCell ref="V10:V11"/>
    <mergeCell ref="X10:X11"/>
    <mergeCell ref="AK12:AK13"/>
    <mergeCell ref="C10:C11"/>
    <mergeCell ref="N10:N11"/>
    <mergeCell ref="Q10:Q11"/>
    <mergeCell ref="P10:P11"/>
    <mergeCell ref="G10:G11"/>
    <mergeCell ref="H10:H11"/>
    <mergeCell ref="U10:U13"/>
    <mergeCell ref="AI11:AI13"/>
    <mergeCell ref="Y10:Y13"/>
  </mergeCells>
  <printOptions/>
  <pageMargins left="0" right="0" top="0.35433070866141736" bottom="0.6299212598425197" header="0.31496062992125984" footer="0.2755905511811024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P103"/>
  <sheetViews>
    <sheetView zoomScale="80" zoomScaleNormal="80" zoomScalePageLayoutView="0" workbookViewId="0" topLeftCell="A1">
      <pane xSplit="3" ySplit="12" topLeftCell="AD78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E83" sqref="AE83"/>
    </sheetView>
  </sheetViews>
  <sheetFormatPr defaultColWidth="11.421875" defaultRowHeight="12.75"/>
  <cols>
    <col min="1" max="1" width="34.8515625" style="0" customWidth="1"/>
    <col min="2" max="2" width="12.421875" style="1" customWidth="1"/>
    <col min="3" max="3" width="13.140625" style="1" customWidth="1"/>
    <col min="4" max="4" width="9.8515625" style="10" hidden="1" customWidth="1"/>
    <col min="5" max="5" width="9.7109375" style="10" hidden="1" customWidth="1"/>
    <col min="6" max="6" width="9.57421875" style="10" hidden="1" customWidth="1"/>
    <col min="7" max="7" width="8.421875" style="10" hidden="1" customWidth="1"/>
    <col min="8" max="8" width="8.57421875" style="10" hidden="1" customWidth="1"/>
    <col min="9" max="9" width="8.421875" style="10" hidden="1" customWidth="1"/>
    <col min="10" max="10" width="9.421875" style="10" hidden="1" customWidth="1"/>
    <col min="11" max="11" width="9.7109375" style="10" hidden="1" customWidth="1"/>
    <col min="12" max="12" width="10.00390625" style="116" customWidth="1"/>
    <col min="13" max="13" width="10.00390625" style="116" hidden="1" customWidth="1"/>
    <col min="14" max="14" width="8.7109375" style="116" hidden="1" customWidth="1"/>
    <col min="15" max="15" width="9.57421875" style="116" hidden="1" customWidth="1"/>
    <col min="16" max="16" width="8.421875" style="116" hidden="1" customWidth="1"/>
    <col min="17" max="17" width="8.57421875" style="116" hidden="1" customWidth="1"/>
    <col min="18" max="18" width="8.00390625" style="116" hidden="1" customWidth="1"/>
    <col min="19" max="19" width="10.140625" style="116" hidden="1" customWidth="1"/>
    <col min="20" max="20" width="9.28125" style="116" hidden="1" customWidth="1"/>
    <col min="21" max="21" width="12.00390625" style="116" customWidth="1"/>
    <col min="22" max="24" width="10.7109375" style="116" hidden="1" customWidth="1"/>
    <col min="25" max="25" width="11.421875" style="116" customWidth="1"/>
    <col min="26" max="26" width="13.28125" style="116" customWidth="1"/>
    <col min="27" max="27" width="12.421875" style="0" customWidth="1"/>
    <col min="28" max="30" width="15.57421875" style="116" customWidth="1"/>
    <col min="31" max="31" width="16.421875" style="116" customWidth="1"/>
    <col min="32" max="32" width="14.57421875" style="7" customWidth="1"/>
    <col min="33" max="33" width="15.00390625" style="7" customWidth="1"/>
    <col min="34" max="34" width="14.421875" style="7" customWidth="1"/>
    <col min="35" max="35" width="14.57421875" style="7" customWidth="1"/>
    <col min="36" max="36" width="11.421875" style="7" customWidth="1"/>
    <col min="37" max="37" width="13.57421875" style="7" hidden="1" customWidth="1"/>
    <col min="38" max="38" width="11.421875" style="7" customWidth="1"/>
    <col min="39" max="39" width="12.57421875" style="0" customWidth="1"/>
  </cols>
  <sheetData>
    <row r="1" spans="1:3" ht="12.75">
      <c r="A1" s="232" t="s">
        <v>27</v>
      </c>
      <c r="B1" s="205"/>
      <c r="C1" s="205"/>
    </row>
    <row r="2" spans="1:3" ht="12.75">
      <c r="A2" s="232" t="s">
        <v>28</v>
      </c>
      <c r="B2" s="205"/>
      <c r="C2" s="205"/>
    </row>
    <row r="3" spans="1:3" ht="12.75">
      <c r="A3" s="227"/>
      <c r="B3" s="205"/>
      <c r="C3" s="205"/>
    </row>
    <row r="4" ht="12.75">
      <c r="A4" s="233" t="s">
        <v>34</v>
      </c>
    </row>
    <row r="5" ht="12.75">
      <c r="A5" s="234" t="s">
        <v>35</v>
      </c>
    </row>
    <row r="6" spans="1:39" ht="17.25" customHeight="1">
      <c r="A6" s="127"/>
      <c r="B6" s="638" t="s">
        <v>161</v>
      </c>
      <c r="C6" s="638"/>
      <c r="D6" s="638"/>
      <c r="E6" s="638"/>
      <c r="F6" s="638"/>
      <c r="G6" s="638"/>
      <c r="H6" s="638"/>
      <c r="I6" s="638"/>
      <c r="J6" s="638"/>
      <c r="K6" s="638"/>
      <c r="L6" s="638"/>
      <c r="M6" s="638"/>
      <c r="N6" s="638"/>
      <c r="O6" s="638"/>
      <c r="P6" s="638"/>
      <c r="Q6" s="638"/>
      <c r="R6" s="638"/>
      <c r="S6" s="638"/>
      <c r="T6" s="638"/>
      <c r="U6" s="638"/>
      <c r="V6" s="638"/>
      <c r="W6" s="638"/>
      <c r="X6" s="638"/>
      <c r="Y6" s="638"/>
      <c r="Z6" s="638"/>
      <c r="AA6" s="638"/>
      <c r="AB6" s="294"/>
      <c r="AC6" s="294"/>
      <c r="AD6" s="294"/>
      <c r="AE6" s="294"/>
      <c r="AF6" s="294"/>
      <c r="AG6" s="294"/>
      <c r="AH6" s="294"/>
      <c r="AI6" s="127"/>
      <c r="AJ6" s="127"/>
      <c r="AK6" s="127"/>
      <c r="AL6" s="127"/>
      <c r="AM6" s="127"/>
    </row>
    <row r="7" spans="1:39" ht="18" customHeight="1">
      <c r="A7" s="29"/>
      <c r="B7" s="638" t="s">
        <v>464</v>
      </c>
      <c r="C7" s="638"/>
      <c r="D7" s="638"/>
      <c r="E7" s="638"/>
      <c r="F7" s="638"/>
      <c r="G7" s="638"/>
      <c r="H7" s="638"/>
      <c r="I7" s="638"/>
      <c r="J7" s="638"/>
      <c r="K7" s="638"/>
      <c r="L7" s="638"/>
      <c r="M7" s="638"/>
      <c r="N7" s="638"/>
      <c r="O7" s="638"/>
      <c r="P7" s="638"/>
      <c r="Q7" s="638"/>
      <c r="R7" s="638"/>
      <c r="S7" s="638"/>
      <c r="T7" s="638"/>
      <c r="U7" s="638"/>
      <c r="V7" s="638"/>
      <c r="W7" s="638"/>
      <c r="X7" s="638"/>
      <c r="Y7" s="638"/>
      <c r="Z7" s="638"/>
      <c r="AA7" s="638"/>
      <c r="AB7" s="294"/>
      <c r="AC7" s="294"/>
      <c r="AD7" s="294"/>
      <c r="AE7" s="294"/>
      <c r="AF7" s="294"/>
      <c r="AG7" s="294"/>
      <c r="AH7" s="294"/>
      <c r="AI7" s="41"/>
      <c r="AJ7" s="41"/>
      <c r="AK7" s="41"/>
      <c r="AL7" s="41"/>
      <c r="AM7" s="29"/>
    </row>
    <row r="8" spans="1:39" ht="18.75" customHeight="1">
      <c r="A8" s="128"/>
      <c r="B8" s="639" t="s">
        <v>536</v>
      </c>
      <c r="C8" s="639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39"/>
      <c r="Q8" s="639"/>
      <c r="R8" s="639"/>
      <c r="S8" s="639"/>
      <c r="T8" s="639"/>
      <c r="U8" s="639"/>
      <c r="V8" s="639"/>
      <c r="W8" s="639"/>
      <c r="X8" s="639"/>
      <c r="Y8" s="639"/>
      <c r="Z8" s="639"/>
      <c r="AA8" s="639"/>
      <c r="AB8" s="295"/>
      <c r="AC8" s="295"/>
      <c r="AD8" s="295"/>
      <c r="AE8" s="295"/>
      <c r="AF8" s="295"/>
      <c r="AG8" s="295"/>
      <c r="AH8" s="295"/>
      <c r="AI8" s="128"/>
      <c r="AJ8" s="128"/>
      <c r="AK8" s="128"/>
      <c r="AL8" s="128"/>
      <c r="AM8" s="128"/>
    </row>
    <row r="9" spans="1:39" ht="8.25" customHeight="1" thickBot="1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37"/>
      <c r="V9" s="137"/>
      <c r="W9" s="137"/>
      <c r="X9" s="137"/>
      <c r="Y9" s="137"/>
      <c r="Z9" s="137"/>
      <c r="AA9" s="128"/>
      <c r="AB9" s="137"/>
      <c r="AC9" s="137"/>
      <c r="AD9" s="137"/>
      <c r="AE9" s="137"/>
      <c r="AF9" s="129"/>
      <c r="AG9" s="129"/>
      <c r="AH9" s="129"/>
      <c r="AI9" s="129"/>
      <c r="AJ9" s="129"/>
      <c r="AK9" s="129"/>
      <c r="AL9" s="128"/>
      <c r="AM9" s="128"/>
    </row>
    <row r="10" spans="1:39" ht="91.5" customHeight="1" thickBot="1">
      <c r="A10" s="648" t="s">
        <v>114</v>
      </c>
      <c r="B10" s="645" t="s">
        <v>22</v>
      </c>
      <c r="C10" s="640" t="s">
        <v>532</v>
      </c>
      <c r="D10" s="561" t="s">
        <v>439</v>
      </c>
      <c r="E10" s="563" t="s">
        <v>438</v>
      </c>
      <c r="F10" s="575" t="s">
        <v>445</v>
      </c>
      <c r="G10" s="563" t="s">
        <v>446</v>
      </c>
      <c r="H10" s="563" t="s">
        <v>447</v>
      </c>
      <c r="I10" s="563" t="s">
        <v>448</v>
      </c>
      <c r="J10" s="575" t="s">
        <v>449</v>
      </c>
      <c r="K10" s="563" t="s">
        <v>450</v>
      </c>
      <c r="L10" s="651" t="s">
        <v>25</v>
      </c>
      <c r="M10" s="622" t="s">
        <v>440</v>
      </c>
      <c r="N10" s="563" t="s">
        <v>441</v>
      </c>
      <c r="O10" s="563" t="s">
        <v>442</v>
      </c>
      <c r="P10" s="563" t="s">
        <v>443</v>
      </c>
      <c r="Q10" s="563" t="s">
        <v>444</v>
      </c>
      <c r="R10" s="563" t="s">
        <v>534</v>
      </c>
      <c r="S10" s="575" t="s">
        <v>535</v>
      </c>
      <c r="T10" s="563" t="s">
        <v>462</v>
      </c>
      <c r="U10" s="587" t="s">
        <v>24</v>
      </c>
      <c r="V10" s="563" t="s">
        <v>460</v>
      </c>
      <c r="W10" s="563" t="s">
        <v>463</v>
      </c>
      <c r="X10" s="563" t="s">
        <v>461</v>
      </c>
      <c r="Y10" s="626" t="s">
        <v>166</v>
      </c>
      <c r="Z10" s="577" t="s">
        <v>36</v>
      </c>
      <c r="AA10" s="121" t="s">
        <v>23</v>
      </c>
      <c r="AB10" s="635" t="s">
        <v>181</v>
      </c>
      <c r="AC10" s="632" t="s">
        <v>556</v>
      </c>
      <c r="AD10" s="632" t="s">
        <v>457</v>
      </c>
      <c r="AE10" s="632" t="s">
        <v>183</v>
      </c>
      <c r="AF10" s="569" t="s">
        <v>177</v>
      </c>
      <c r="AG10" s="629" t="s">
        <v>557</v>
      </c>
      <c r="AH10" s="603" t="s">
        <v>178</v>
      </c>
      <c r="AI10" s="421" t="s">
        <v>294</v>
      </c>
      <c r="AJ10" s="592" t="s">
        <v>32</v>
      </c>
      <c r="AK10" s="595" t="s">
        <v>33</v>
      </c>
      <c r="AL10" s="121" t="s">
        <v>167</v>
      </c>
      <c r="AM10" s="592" t="s">
        <v>180</v>
      </c>
    </row>
    <row r="11" spans="1:39" ht="61.5" customHeight="1" thickBot="1">
      <c r="A11" s="649"/>
      <c r="B11" s="646"/>
      <c r="C11" s="641"/>
      <c r="D11" s="562"/>
      <c r="E11" s="564"/>
      <c r="F11" s="576"/>
      <c r="G11" s="565"/>
      <c r="H11" s="564"/>
      <c r="I11" s="565"/>
      <c r="J11" s="576"/>
      <c r="K11" s="564"/>
      <c r="L11" s="652"/>
      <c r="M11" s="623"/>
      <c r="N11" s="564"/>
      <c r="O11" s="564"/>
      <c r="P11" s="564"/>
      <c r="Q11" s="564"/>
      <c r="R11" s="564"/>
      <c r="S11" s="610"/>
      <c r="T11" s="564"/>
      <c r="U11" s="627"/>
      <c r="V11" s="564"/>
      <c r="W11" s="564"/>
      <c r="X11" s="564"/>
      <c r="Y11" s="627"/>
      <c r="Z11" s="578"/>
      <c r="AA11" s="624" t="s">
        <v>544</v>
      </c>
      <c r="AB11" s="636"/>
      <c r="AC11" s="633"/>
      <c r="AD11" s="633"/>
      <c r="AE11" s="633"/>
      <c r="AF11" s="570"/>
      <c r="AG11" s="630"/>
      <c r="AH11" s="604"/>
      <c r="AI11" s="598" t="s">
        <v>545</v>
      </c>
      <c r="AJ11" s="593"/>
      <c r="AK11" s="597"/>
      <c r="AL11" s="624" t="s">
        <v>546</v>
      </c>
      <c r="AM11" s="593"/>
    </row>
    <row r="12" spans="1:39" ht="19.5" customHeight="1" thickBot="1">
      <c r="A12" s="650"/>
      <c r="B12" s="647"/>
      <c r="C12" s="642"/>
      <c r="D12" s="149" t="s">
        <v>302</v>
      </c>
      <c r="E12" s="528" t="s">
        <v>303</v>
      </c>
      <c r="F12" s="528" t="s">
        <v>304</v>
      </c>
      <c r="G12" s="528" t="s">
        <v>305</v>
      </c>
      <c r="H12" s="528" t="s">
        <v>308</v>
      </c>
      <c r="I12" s="528" t="s">
        <v>309</v>
      </c>
      <c r="J12" s="528" t="s">
        <v>307</v>
      </c>
      <c r="K12" s="528" t="s">
        <v>306</v>
      </c>
      <c r="L12" s="652"/>
      <c r="M12" s="529" t="s">
        <v>310</v>
      </c>
      <c r="N12" s="528" t="s">
        <v>311</v>
      </c>
      <c r="O12" s="528" t="s">
        <v>312</v>
      </c>
      <c r="P12" s="528" t="s">
        <v>313</v>
      </c>
      <c r="Q12" s="528" t="s">
        <v>314</v>
      </c>
      <c r="R12" s="528" t="s">
        <v>539</v>
      </c>
      <c r="S12" s="528" t="s">
        <v>537</v>
      </c>
      <c r="T12" s="528" t="s">
        <v>538</v>
      </c>
      <c r="U12" s="627"/>
      <c r="V12" s="528" t="s">
        <v>540</v>
      </c>
      <c r="W12" s="528" t="s">
        <v>541</v>
      </c>
      <c r="X12" s="528" t="s">
        <v>542</v>
      </c>
      <c r="Y12" s="628"/>
      <c r="Z12" s="579"/>
      <c r="AA12" s="625"/>
      <c r="AB12" s="637"/>
      <c r="AC12" s="634"/>
      <c r="AD12" s="634"/>
      <c r="AE12" s="634"/>
      <c r="AF12" s="571"/>
      <c r="AG12" s="631"/>
      <c r="AH12" s="555" t="s">
        <v>550</v>
      </c>
      <c r="AI12" s="599"/>
      <c r="AJ12" s="594"/>
      <c r="AK12" s="448"/>
      <c r="AL12" s="625"/>
      <c r="AM12" s="594"/>
    </row>
    <row r="13" spans="1:39" ht="15" customHeight="1">
      <c r="A13" s="381" t="s">
        <v>115</v>
      </c>
      <c r="B13" s="100"/>
      <c r="C13" s="539"/>
      <c r="E13" s="526"/>
      <c r="F13" s="527"/>
      <c r="G13" s="527"/>
      <c r="H13" s="527"/>
      <c r="I13" s="527"/>
      <c r="J13" s="527"/>
      <c r="K13" s="527"/>
      <c r="L13" s="409"/>
      <c r="M13" s="111"/>
      <c r="N13" s="122"/>
      <c r="O13" s="122"/>
      <c r="P13" s="122"/>
      <c r="Q13" s="122"/>
      <c r="R13" s="122"/>
      <c r="S13" s="122"/>
      <c r="T13" s="122"/>
      <c r="U13" s="409"/>
      <c r="V13" s="111"/>
      <c r="W13" s="111"/>
      <c r="X13" s="111"/>
      <c r="Y13" s="409"/>
      <c r="Z13" s="111"/>
      <c r="AA13" s="396"/>
      <c r="AB13" s="122"/>
      <c r="AC13" s="398"/>
      <c r="AD13" s="398"/>
      <c r="AE13" s="398"/>
      <c r="AF13" s="64"/>
      <c r="AG13" s="399"/>
      <c r="AH13" s="64"/>
      <c r="AI13" s="530"/>
      <c r="AJ13" s="64"/>
      <c r="AK13" s="400"/>
      <c r="AL13" s="132"/>
      <c r="AM13" s="100"/>
    </row>
    <row r="14" spans="1:41" s="91" customFormat="1" ht="18" customHeight="1">
      <c r="A14" s="382" t="s">
        <v>116</v>
      </c>
      <c r="B14" s="272" t="s">
        <v>151</v>
      </c>
      <c r="C14" s="540">
        <f>SUM(C15:C16)</f>
        <v>19629.059999999998</v>
      </c>
      <c r="D14" s="531">
        <f>SUM(D15:D16)</f>
        <v>1050</v>
      </c>
      <c r="E14" s="107">
        <f aca="true" t="shared" si="0" ref="E14:K14">SUM(E15:E16)</f>
        <v>153</v>
      </c>
      <c r="F14" s="102">
        <f t="shared" si="0"/>
        <v>503</v>
      </c>
      <c r="G14" s="102">
        <f t="shared" si="0"/>
        <v>76.5</v>
      </c>
      <c r="H14" s="102">
        <f t="shared" si="0"/>
        <v>0</v>
      </c>
      <c r="I14" s="102">
        <f t="shared" si="0"/>
        <v>0</v>
      </c>
      <c r="J14" s="102">
        <f t="shared" si="0"/>
        <v>210</v>
      </c>
      <c r="K14" s="102">
        <f t="shared" si="0"/>
        <v>32</v>
      </c>
      <c r="L14" s="278">
        <f>SUM(L15:L16)</f>
        <v>2024.5</v>
      </c>
      <c r="M14" s="107">
        <f>SUM(M15:M16)</f>
        <v>100</v>
      </c>
      <c r="N14" s="107">
        <f aca="true" t="shared" si="1" ref="N14:T14">SUM(N15:N16)</f>
        <v>700</v>
      </c>
      <c r="O14" s="107">
        <f t="shared" si="1"/>
        <v>0</v>
      </c>
      <c r="P14" s="107">
        <f t="shared" si="1"/>
        <v>96</v>
      </c>
      <c r="Q14" s="107">
        <f t="shared" si="1"/>
        <v>0</v>
      </c>
      <c r="R14" s="107">
        <f t="shared" si="1"/>
        <v>54</v>
      </c>
      <c r="S14" s="107">
        <f t="shared" si="1"/>
        <v>0</v>
      </c>
      <c r="T14" s="107">
        <f t="shared" si="1"/>
        <v>300</v>
      </c>
      <c r="U14" s="278">
        <f aca="true" t="shared" si="2" ref="U14:AJ14">SUM(U15:U16)</f>
        <v>1250</v>
      </c>
      <c r="V14" s="107">
        <f t="shared" si="2"/>
        <v>124.06</v>
      </c>
      <c r="W14" s="107">
        <f t="shared" si="2"/>
        <v>184.5</v>
      </c>
      <c r="X14" s="107">
        <f t="shared" si="2"/>
        <v>230</v>
      </c>
      <c r="Y14" s="278">
        <f>SUM(Y15:Y16)</f>
        <v>538.56</v>
      </c>
      <c r="Z14" s="107">
        <f t="shared" si="2"/>
        <v>15816</v>
      </c>
      <c r="AA14" s="276">
        <f t="shared" si="2"/>
        <v>7244.384</v>
      </c>
      <c r="AB14" s="102">
        <f t="shared" si="2"/>
        <v>19629.059999999998</v>
      </c>
      <c r="AC14" s="102">
        <f t="shared" si="2"/>
        <v>818.06</v>
      </c>
      <c r="AD14" s="102">
        <f t="shared" si="2"/>
        <v>5790.65</v>
      </c>
      <c r="AE14" s="102">
        <f t="shared" si="2"/>
        <v>6608.71</v>
      </c>
      <c r="AF14" s="102">
        <f t="shared" si="2"/>
        <v>6608.71</v>
      </c>
      <c r="AG14" s="102">
        <f t="shared" si="2"/>
        <v>0</v>
      </c>
      <c r="AH14" s="102">
        <f t="shared" si="2"/>
        <v>1962.9060000000002</v>
      </c>
      <c r="AI14" s="432">
        <f t="shared" si="2"/>
        <v>660.8710000000001</v>
      </c>
      <c r="AJ14" s="102">
        <f t="shared" si="2"/>
        <v>11057.444</v>
      </c>
      <c r="AK14" s="285"/>
      <c r="AL14" s="276">
        <f>SUM(AL15:AL16)</f>
        <v>0</v>
      </c>
      <c r="AM14" s="102">
        <f>SUM(AM15:AM16)</f>
        <v>11718.315</v>
      </c>
      <c r="AO14" s="116"/>
    </row>
    <row r="15" spans="1:39" ht="18" customHeight="1">
      <c r="A15" s="379" t="s">
        <v>12</v>
      </c>
      <c r="B15" s="99"/>
      <c r="C15" s="541">
        <f>'HOJA-TRANSF'!B20</f>
        <v>16122.56</v>
      </c>
      <c r="D15" s="231">
        <f>'HOJA-TRANSF'!C20</f>
        <v>822</v>
      </c>
      <c r="E15" s="229">
        <f>'HOJA-TRANSF'!D20</f>
        <v>133</v>
      </c>
      <c r="F15" s="230">
        <f>'HOJA-TRANSF'!E20</f>
        <v>265</v>
      </c>
      <c r="G15" s="230">
        <f>'HOJA-TRANSF'!F20</f>
        <v>76.5</v>
      </c>
      <c r="H15" s="230">
        <f>'HOJA-TRANSF'!G20</f>
        <v>0</v>
      </c>
      <c r="I15" s="230">
        <f>'HOJA-TRANSF'!H20</f>
        <v>0</v>
      </c>
      <c r="J15" s="230">
        <f>'HOJA-TRANSF'!I20</f>
        <v>160</v>
      </c>
      <c r="K15" s="230">
        <f>'HOJA-TRANSF'!J20</f>
        <v>32</v>
      </c>
      <c r="L15" s="140">
        <f>SUM(D15:K15)</f>
        <v>1488.5</v>
      </c>
      <c r="M15" s="229">
        <f>'HOJA-TRANSF'!L20</f>
        <v>100</v>
      </c>
      <c r="N15" s="229">
        <f>'HOJA-TRANSF'!M20</f>
        <v>600</v>
      </c>
      <c r="O15" s="229">
        <f>'HOJA-TRANSF'!N20</f>
        <v>0</v>
      </c>
      <c r="P15" s="229">
        <f>'HOJA-TRANSF'!O20</f>
        <v>75</v>
      </c>
      <c r="Q15" s="229">
        <f>'HOJA-TRANSF'!P20</f>
        <v>0</v>
      </c>
      <c r="R15" s="229">
        <f>'HOJA-TRANSF'!Q20</f>
        <v>54</v>
      </c>
      <c r="S15" s="229">
        <f>'HOJA-TRANSF'!R20</f>
        <v>0</v>
      </c>
      <c r="T15" s="229">
        <f>'HOJA-TRANSF'!S20</f>
        <v>300</v>
      </c>
      <c r="U15" s="140">
        <f>SUM(M15:T15)</f>
        <v>1129</v>
      </c>
      <c r="V15" s="187">
        <f>'HOJA-TRANSF'!V20</f>
        <v>124.06</v>
      </c>
      <c r="W15" s="187">
        <f>'HOJA-TRANSF'!W20</f>
        <v>184.5</v>
      </c>
      <c r="X15" s="187">
        <f>'HOJA-TRANSF'!X20</f>
        <v>230</v>
      </c>
      <c r="Y15" s="303">
        <f>SUM(V15:X15)</f>
        <v>538.56</v>
      </c>
      <c r="Z15" s="305">
        <f>'HOJA-TRANSF'!AD20</f>
        <v>12966.5</v>
      </c>
      <c r="AA15" s="395">
        <f>AM15-L15-U15-AL15-Y15-AI15</f>
        <v>5824.234</v>
      </c>
      <c r="AB15" s="301">
        <f>L15+U15+Z15+Y15</f>
        <v>16122.56</v>
      </c>
      <c r="AC15" s="301">
        <f>'HOJA-TRANSF'!AF20</f>
        <v>619.2200000000003</v>
      </c>
      <c r="AD15" s="301">
        <f>'HOJA-TRANSF'!AG20</f>
        <v>4910.79</v>
      </c>
      <c r="AE15" s="301">
        <f>'HOJA-TRANSF'!AH20</f>
        <v>5530.01</v>
      </c>
      <c r="AF15" s="296">
        <f>'HOJA-TRANSF'!AI20</f>
        <v>5530.01</v>
      </c>
      <c r="AG15" s="296">
        <f>'HOJA-TRANSF'!AJ20</f>
        <v>0</v>
      </c>
      <c r="AH15" s="296">
        <f>C15*10%</f>
        <v>1612.256</v>
      </c>
      <c r="AI15" s="380">
        <f>AF15*10%</f>
        <v>553.0010000000001</v>
      </c>
      <c r="AJ15" s="296">
        <f>AM15-AI15-AL15</f>
        <v>8980.294</v>
      </c>
      <c r="AK15" s="296"/>
      <c r="AL15" s="361">
        <f>'HOJA-TRANSF'!AN20</f>
        <v>0</v>
      </c>
      <c r="AM15" s="110">
        <f>AB15-AF15-AH15+AI15+AL15</f>
        <v>9533.295</v>
      </c>
    </row>
    <row r="16" spans="1:39" ht="18" customHeight="1">
      <c r="A16" s="379" t="s">
        <v>51</v>
      </c>
      <c r="B16" s="99"/>
      <c r="C16" s="541">
        <f>'HOJA-TRANSF'!B21</f>
        <v>3506.5</v>
      </c>
      <c r="D16" s="231">
        <f>'HOJA-TRANSF'!C21</f>
        <v>228</v>
      </c>
      <c r="E16" s="229">
        <f>'HOJA-TRANSF'!D21</f>
        <v>20</v>
      </c>
      <c r="F16" s="230">
        <f>'HOJA-TRANSF'!E21</f>
        <v>238</v>
      </c>
      <c r="G16" s="230">
        <f>'HOJA-TRANSF'!F21</f>
        <v>0</v>
      </c>
      <c r="H16" s="230">
        <f>'HOJA-TRANSF'!G21</f>
        <v>0</v>
      </c>
      <c r="I16" s="230">
        <f>'HOJA-TRANSF'!H21</f>
        <v>0</v>
      </c>
      <c r="J16" s="230">
        <f>'HOJA-TRANSF'!I21</f>
        <v>50</v>
      </c>
      <c r="K16" s="230">
        <f>'HOJA-TRANSF'!J21</f>
        <v>0</v>
      </c>
      <c r="L16" s="140">
        <f>SUM(D16:K16)</f>
        <v>536</v>
      </c>
      <c r="M16" s="229">
        <f>'HOJA-TRANSF'!L21</f>
        <v>0</v>
      </c>
      <c r="N16" s="229">
        <f>'HOJA-TRANSF'!M21</f>
        <v>100</v>
      </c>
      <c r="O16" s="229">
        <f>'HOJA-TRANSF'!N21</f>
        <v>0</v>
      </c>
      <c r="P16" s="229">
        <f>'HOJA-TRANSF'!O21</f>
        <v>21</v>
      </c>
      <c r="Q16" s="229">
        <f>'HOJA-TRANSF'!P21</f>
        <v>0</v>
      </c>
      <c r="R16" s="229">
        <f>'HOJA-TRANSF'!Q21</f>
        <v>0</v>
      </c>
      <c r="S16" s="229">
        <f>'HOJA-TRANSF'!R21</f>
        <v>0</v>
      </c>
      <c r="T16" s="229">
        <f>'HOJA-TRANSF'!S21</f>
        <v>0</v>
      </c>
      <c r="U16" s="140">
        <f>SUM(M16:T16)</f>
        <v>121</v>
      </c>
      <c r="V16" s="187">
        <f>'HOJA-TRANSF'!V21</f>
        <v>0</v>
      </c>
      <c r="W16" s="187">
        <f>'HOJA-TRANSF'!W21</f>
        <v>0</v>
      </c>
      <c r="X16" s="187">
        <f>'HOJA-TRANSF'!W21</f>
        <v>0</v>
      </c>
      <c r="Y16" s="303">
        <f>SUM(V16:X16)</f>
        <v>0</v>
      </c>
      <c r="Z16" s="305">
        <f>'HOJA-TRANSF'!AD21</f>
        <v>2849.5</v>
      </c>
      <c r="AA16" s="395">
        <f>AM16-L16-U16-AL16-Y16-AI16</f>
        <v>1420.15</v>
      </c>
      <c r="AB16" s="301">
        <f>L16+U16+Z16+Y16</f>
        <v>3506.5</v>
      </c>
      <c r="AC16" s="301">
        <f>'HOJA-TRANSF'!AF21</f>
        <v>198.8399999999997</v>
      </c>
      <c r="AD16" s="301">
        <f>'HOJA-TRANSF'!AG21</f>
        <v>879.86</v>
      </c>
      <c r="AE16" s="301">
        <f>'HOJA-TRANSF'!AH21</f>
        <v>1078.6999999999998</v>
      </c>
      <c r="AF16" s="296">
        <f>'HOJA-TRANSF'!AI21</f>
        <v>1078.7</v>
      </c>
      <c r="AG16" s="296">
        <f>'HOJA-TRANSF'!AJ21</f>
        <v>0</v>
      </c>
      <c r="AH16" s="296">
        <f>C16*10%</f>
        <v>350.65000000000003</v>
      </c>
      <c r="AI16" s="380">
        <f>AF16*10%</f>
        <v>107.87</v>
      </c>
      <c r="AJ16" s="296">
        <f>AM16-AI16-AL16</f>
        <v>2077.15</v>
      </c>
      <c r="AK16" s="296"/>
      <c r="AL16" s="361">
        <f>'HOJA-TRANSF'!AN21</f>
        <v>0</v>
      </c>
      <c r="AM16" s="110">
        <f>AB16-AF16-AH16+AI16+AL16</f>
        <v>2185.02</v>
      </c>
    </row>
    <row r="17" spans="1:41" ht="15.75" customHeight="1">
      <c r="A17" s="383" t="s">
        <v>202</v>
      </c>
      <c r="B17" s="99"/>
      <c r="C17" s="542">
        <f>'HOJA-TRANSF'!B22</f>
        <v>6181.5</v>
      </c>
      <c r="D17" s="532">
        <f>'HOJA-TRANSF'!C22</f>
        <v>528</v>
      </c>
      <c r="E17" s="246">
        <f>'HOJA-TRANSF'!D22</f>
        <v>130</v>
      </c>
      <c r="F17" s="309">
        <f>'HOJA-TRANSF'!E22</f>
        <v>144.5</v>
      </c>
      <c r="G17" s="309">
        <f>'HOJA-TRANSF'!F22</f>
        <v>0</v>
      </c>
      <c r="H17" s="309">
        <f>'HOJA-TRANSF'!G22</f>
        <v>0</v>
      </c>
      <c r="I17" s="309">
        <f>'HOJA-TRANSF'!H22</f>
        <v>0</v>
      </c>
      <c r="J17" s="309">
        <f>'HOJA-TRANSF'!I22</f>
        <v>40</v>
      </c>
      <c r="K17" s="309">
        <f>'HOJA-TRANSF'!J22</f>
        <v>0</v>
      </c>
      <c r="L17" s="138">
        <f>SUM(D17:K17)</f>
        <v>842.5</v>
      </c>
      <c r="M17" s="246">
        <f>'HOJA-TRANSF'!L22</f>
        <v>10</v>
      </c>
      <c r="N17" s="246">
        <f>'HOJA-TRANSF'!M22</f>
        <v>0</v>
      </c>
      <c r="O17" s="246">
        <f>'HOJA-TRANSF'!N22</f>
        <v>0</v>
      </c>
      <c r="P17" s="246">
        <f>'HOJA-TRANSF'!O22</f>
        <v>6</v>
      </c>
      <c r="Q17" s="246">
        <f>'HOJA-TRANSF'!P22</f>
        <v>17</v>
      </c>
      <c r="R17" s="246">
        <f>'HOJA-TRANSF'!Q22</f>
        <v>56.5</v>
      </c>
      <c r="S17" s="246">
        <f>'HOJA-TRANSF'!R22</f>
        <v>0</v>
      </c>
      <c r="T17" s="246">
        <f>'HOJA-TRANSF'!S22</f>
        <v>0</v>
      </c>
      <c r="U17" s="278">
        <f>SUM(M17:T17)</f>
        <v>89.5</v>
      </c>
      <c r="V17" s="186">
        <f>'HOJA-TRANSF'!V22</f>
        <v>8.5</v>
      </c>
      <c r="W17" s="186">
        <f>'HOJA-TRANSF'!W22</f>
        <v>0</v>
      </c>
      <c r="X17" s="186">
        <f>'HOJA-TRANSF'!W22</f>
        <v>0</v>
      </c>
      <c r="Y17" s="277">
        <f>SUM(V17:X17)</f>
        <v>8.5</v>
      </c>
      <c r="Z17" s="226">
        <f>'HOJA-TRANSF'!AD22</f>
        <v>5241</v>
      </c>
      <c r="AA17" s="397">
        <f>AM17-L17-U17-AL17-Y17-AI17</f>
        <v>2914.7800000000007</v>
      </c>
      <c r="AB17" s="285">
        <f>L17+U17+Z17+Y17</f>
        <v>6181.5</v>
      </c>
      <c r="AC17" s="285">
        <f>'HOJA-TRANSF'!AF22</f>
        <v>262.1700000000001</v>
      </c>
      <c r="AD17" s="285">
        <f>'HOJA-TRANSF'!AG22</f>
        <v>1445.9</v>
      </c>
      <c r="AE17" s="285">
        <f>'HOJA-TRANSF'!AH22</f>
        <v>1708.0700000000002</v>
      </c>
      <c r="AF17" s="101">
        <f>'HOJA-TRANSF'!AI22</f>
        <v>1708.07</v>
      </c>
      <c r="AG17" s="101">
        <f>'HOJA-TRANSF'!AJ22</f>
        <v>0</v>
      </c>
      <c r="AH17" s="101">
        <f>C17*10%</f>
        <v>618.1500000000001</v>
      </c>
      <c r="AI17" s="276">
        <f>AF17*10%</f>
        <v>170.80700000000002</v>
      </c>
      <c r="AJ17" s="101">
        <f>AM17-AI17-AL17</f>
        <v>3855.2800000000007</v>
      </c>
      <c r="AK17" s="101"/>
      <c r="AL17" s="133">
        <f>'HOJA-TRANSF'!AN22</f>
        <v>0</v>
      </c>
      <c r="AM17" s="85">
        <f>AB17-AF17-AH17+AI17+AL17</f>
        <v>4026.0870000000004</v>
      </c>
      <c r="AO17" s="116"/>
    </row>
    <row r="18" spans="1:42" ht="18" customHeight="1">
      <c r="A18" s="383" t="s">
        <v>190</v>
      </c>
      <c r="B18" s="99"/>
      <c r="C18" s="542">
        <f>'HOJA-TRANSF'!B23</f>
        <v>7915.9</v>
      </c>
      <c r="D18" s="532">
        <f>'HOJA-TRANSF'!C23</f>
        <v>264</v>
      </c>
      <c r="E18" s="246">
        <f>'HOJA-TRANSF'!D23</f>
        <v>72</v>
      </c>
      <c r="F18" s="309">
        <f>'HOJA-TRANSF'!E23</f>
        <v>51</v>
      </c>
      <c r="G18" s="309">
        <f>'HOJA-TRANSF'!F23</f>
        <v>0</v>
      </c>
      <c r="H18" s="309">
        <f>'HOJA-TRANSF'!G23</f>
        <v>0</v>
      </c>
      <c r="I18" s="309">
        <f>'HOJA-TRANSF'!H23</f>
        <v>0</v>
      </c>
      <c r="J18" s="309">
        <f>'HOJA-TRANSF'!I23</f>
        <v>0</v>
      </c>
      <c r="K18" s="309">
        <f>'HOJA-TRANSF'!J23</f>
        <v>34</v>
      </c>
      <c r="L18" s="138">
        <f>SUM(D18:K18)</f>
        <v>421</v>
      </c>
      <c r="M18" s="246">
        <f>'HOJA-TRANSF'!L23</f>
        <v>0</v>
      </c>
      <c r="N18" s="246">
        <f>'HOJA-TRANSF'!M23</f>
        <v>0</v>
      </c>
      <c r="O18" s="246">
        <f>'HOJA-TRANSF'!N23</f>
        <v>0</v>
      </c>
      <c r="P18" s="246">
        <f>'HOJA-TRANSF'!O23</f>
        <v>0</v>
      </c>
      <c r="Q18" s="246">
        <f>'HOJA-TRANSF'!P23</f>
        <v>0</v>
      </c>
      <c r="R18" s="246">
        <f>'HOJA-TRANSF'!Q23</f>
        <v>6</v>
      </c>
      <c r="S18" s="246">
        <f>'HOJA-TRANSF'!R23</f>
        <v>0</v>
      </c>
      <c r="T18" s="246">
        <f>'HOJA-TRANSF'!S23</f>
        <v>0</v>
      </c>
      <c r="U18" s="278">
        <f>SUM(M18:T18)</f>
        <v>6</v>
      </c>
      <c r="V18" s="186">
        <f>'HOJA-TRANSF'!V23</f>
        <v>15.4</v>
      </c>
      <c r="W18" s="186">
        <f>'HOJA-TRANSF'!W23</f>
        <v>24</v>
      </c>
      <c r="X18" s="186">
        <f>'HOJA-TRANSF'!X23</f>
        <v>0</v>
      </c>
      <c r="Y18" s="277">
        <f>SUM(V18:X18)</f>
        <v>39.4</v>
      </c>
      <c r="Z18" s="226">
        <f>'HOJA-TRANSF'!AD23</f>
        <v>7449.5</v>
      </c>
      <c r="AA18" s="397">
        <f>AM18-L18-U18-AL18-Y18-AI18</f>
        <v>5509.53</v>
      </c>
      <c r="AB18" s="285">
        <f>L18+U18+Z18+Y18</f>
        <v>7915.9</v>
      </c>
      <c r="AC18" s="285">
        <f>'HOJA-TRANSF'!AF23</f>
        <v>248.75700000000006</v>
      </c>
      <c r="AD18" s="285">
        <f>'HOJA-TRANSF'!AG23</f>
        <v>899.63</v>
      </c>
      <c r="AE18" s="285">
        <f>'HOJA-TRANSF'!AH23</f>
        <v>1148.3870000000002</v>
      </c>
      <c r="AF18" s="101">
        <f>'HOJA-TRANSF'!AI23</f>
        <v>1148.38</v>
      </c>
      <c r="AG18" s="101">
        <f>'HOJA-TRANSF'!AJ23</f>
        <v>0.007000000000061846</v>
      </c>
      <c r="AH18" s="101">
        <f>C18*10%</f>
        <v>791.59</v>
      </c>
      <c r="AI18" s="276">
        <f>AF18*10%</f>
        <v>114.83800000000002</v>
      </c>
      <c r="AJ18" s="101">
        <f>AM18-AI18-AL18</f>
        <v>5975.929999999999</v>
      </c>
      <c r="AK18" s="101"/>
      <c r="AL18" s="133">
        <f>'HOJA-TRANSF'!AN23</f>
        <v>0</v>
      </c>
      <c r="AM18" s="85">
        <f>AB18-AF18-AH18+AI18+AL18</f>
        <v>6090.767999999999</v>
      </c>
      <c r="AO18" s="116"/>
      <c r="AP18" s="7"/>
    </row>
    <row r="19" spans="1:41" ht="18" customHeight="1">
      <c r="A19" s="384" t="s">
        <v>117</v>
      </c>
      <c r="B19" s="99" t="s">
        <v>151</v>
      </c>
      <c r="C19" s="543">
        <f>SUM(C20:C22)</f>
        <v>16544.4</v>
      </c>
      <c r="D19" s="533">
        <f>SUM(D20:D22)</f>
        <v>804</v>
      </c>
      <c r="E19" s="85">
        <f aca="true" t="shared" si="3" ref="E19:K19">SUM(E20:E22)</f>
        <v>190</v>
      </c>
      <c r="F19" s="101">
        <f t="shared" si="3"/>
        <v>714</v>
      </c>
      <c r="G19" s="101">
        <f t="shared" si="3"/>
        <v>42.5</v>
      </c>
      <c r="H19" s="101">
        <f t="shared" si="3"/>
        <v>0</v>
      </c>
      <c r="I19" s="101">
        <f t="shared" si="3"/>
        <v>0</v>
      </c>
      <c r="J19" s="101">
        <f t="shared" si="3"/>
        <v>350</v>
      </c>
      <c r="K19" s="101">
        <f t="shared" si="3"/>
        <v>50</v>
      </c>
      <c r="L19" s="138">
        <f>SUM(L20:L22)</f>
        <v>2150.5</v>
      </c>
      <c r="M19" s="85">
        <f>SUM(M20:M22)</f>
        <v>0</v>
      </c>
      <c r="N19" s="101">
        <f aca="true" t="shared" si="4" ref="N19:T19">SUM(N20:N22)</f>
        <v>400</v>
      </c>
      <c r="O19" s="101">
        <f t="shared" si="4"/>
        <v>0</v>
      </c>
      <c r="P19" s="101">
        <f t="shared" si="4"/>
        <v>42</v>
      </c>
      <c r="Q19" s="101">
        <f t="shared" si="4"/>
        <v>0</v>
      </c>
      <c r="R19" s="101">
        <f t="shared" si="4"/>
        <v>60</v>
      </c>
      <c r="S19" s="101">
        <f t="shared" si="4"/>
        <v>0</v>
      </c>
      <c r="T19" s="101">
        <f t="shared" si="4"/>
        <v>0</v>
      </c>
      <c r="U19" s="278">
        <f aca="true" t="shared" si="5" ref="U19:AJ19">SUM(U20:U22)</f>
        <v>502</v>
      </c>
      <c r="V19" s="186">
        <f>SUM(V20:V22)</f>
        <v>16.4</v>
      </c>
      <c r="W19" s="186">
        <f>SUM(W20:W22)</f>
        <v>0</v>
      </c>
      <c r="X19" s="186">
        <f t="shared" si="5"/>
        <v>0</v>
      </c>
      <c r="Y19" s="277">
        <f>SUM(Y20:Y22)</f>
        <v>16.4</v>
      </c>
      <c r="Z19" s="226">
        <f t="shared" si="5"/>
        <v>13875.5</v>
      </c>
      <c r="AA19" s="397">
        <f>SUM(AA20:AA22)</f>
        <v>4582.280000000001</v>
      </c>
      <c r="AB19" s="285">
        <f t="shared" si="5"/>
        <v>16544.4</v>
      </c>
      <c r="AC19" s="285">
        <f t="shared" si="5"/>
        <v>8022.860000000001</v>
      </c>
      <c r="AD19" s="285">
        <f t="shared" si="5"/>
        <v>2834.77</v>
      </c>
      <c r="AE19" s="285">
        <f t="shared" si="5"/>
        <v>10857.630000000001</v>
      </c>
      <c r="AF19" s="101">
        <f t="shared" si="5"/>
        <v>7638.78</v>
      </c>
      <c r="AG19" s="101">
        <f t="shared" si="5"/>
        <v>3218.8500000000004</v>
      </c>
      <c r="AH19" s="101">
        <f t="shared" si="5"/>
        <v>1654.44</v>
      </c>
      <c r="AI19" s="276">
        <f t="shared" si="5"/>
        <v>763.878</v>
      </c>
      <c r="AJ19" s="101">
        <f t="shared" si="5"/>
        <v>7251.18</v>
      </c>
      <c r="AK19" s="101"/>
      <c r="AL19" s="276">
        <f>SUM(AL20:AL22)</f>
        <v>0</v>
      </c>
      <c r="AM19" s="85">
        <f>SUM(AM20:AM22)</f>
        <v>8015.058</v>
      </c>
      <c r="AO19" s="116"/>
    </row>
    <row r="20" spans="1:41" ht="18" customHeight="1">
      <c r="A20" s="385" t="s">
        <v>195</v>
      </c>
      <c r="B20" s="99"/>
      <c r="C20" s="544">
        <f>'HOJA-TRANSF'!B24</f>
        <v>7942.5</v>
      </c>
      <c r="D20" s="231">
        <f>'HOJA-TRANSF'!C24</f>
        <v>180</v>
      </c>
      <c r="E20" s="229">
        <f>'HOJA-TRANSF'!D24</f>
        <v>0</v>
      </c>
      <c r="F20" s="230">
        <f>'HOJA-TRANSF'!E24</f>
        <v>34</v>
      </c>
      <c r="G20" s="230">
        <f>'HOJA-TRANSF'!F24</f>
        <v>25.5</v>
      </c>
      <c r="H20" s="230">
        <f>'HOJA-TRANSF'!G24</f>
        <v>0</v>
      </c>
      <c r="I20" s="230">
        <f>'HOJA-TRANSF'!H24</f>
        <v>0</v>
      </c>
      <c r="J20" s="230">
        <f>'HOJA-TRANSF'!I24</f>
        <v>0</v>
      </c>
      <c r="K20" s="230">
        <f>'HOJA-TRANSF'!J24</f>
        <v>25.5</v>
      </c>
      <c r="L20" s="140">
        <f>SUM(D20:K20)</f>
        <v>265</v>
      </c>
      <c r="M20" s="110">
        <f>'HOJA-TRANSF'!L24</f>
        <v>0</v>
      </c>
      <c r="N20" s="110">
        <f>'HOJA-TRANSF'!M24</f>
        <v>0</v>
      </c>
      <c r="O20" s="110">
        <f>'HOJA-TRANSF'!N24</f>
        <v>0</v>
      </c>
      <c r="P20" s="110">
        <f>'HOJA-TRANSF'!O24</f>
        <v>12</v>
      </c>
      <c r="Q20" s="110">
        <f>'HOJA-TRANSF'!P24</f>
        <v>0</v>
      </c>
      <c r="R20" s="110">
        <f>'HOJA-TRANSF'!Q24</f>
        <v>0</v>
      </c>
      <c r="S20" s="110">
        <f>'HOJA-TRANSF'!R24</f>
        <v>0</v>
      </c>
      <c r="T20" s="110">
        <f>'HOJA-TRANSF'!S24</f>
        <v>0</v>
      </c>
      <c r="U20" s="140">
        <f>SUM(M20:T20)</f>
        <v>12</v>
      </c>
      <c r="V20" s="187">
        <f>'HOJA-TRANSF'!V24</f>
        <v>0</v>
      </c>
      <c r="W20" s="187">
        <f>'HOJA-TRANSF'!W24</f>
        <v>0</v>
      </c>
      <c r="X20" s="187">
        <f>'HOJA-TRANSF'!W24</f>
        <v>0</v>
      </c>
      <c r="Y20" s="303">
        <f>SUM(V20:X20)</f>
        <v>0</v>
      </c>
      <c r="Z20" s="305">
        <f>'HOJA-TRANSF'!AD24</f>
        <v>7665.5</v>
      </c>
      <c r="AA20" s="395">
        <f>AM20-L20-U20-AL20-Y20-AI20</f>
        <v>3500.1900000000005</v>
      </c>
      <c r="AB20" s="301">
        <f>L20+U20+Z20+Y20</f>
        <v>7942.5</v>
      </c>
      <c r="AC20" s="301">
        <f>'HOJA-TRANSF'!AF24</f>
        <v>2102.3900000000003</v>
      </c>
      <c r="AD20" s="301">
        <f>'HOJA-TRANSF'!AG24</f>
        <v>1268.67</v>
      </c>
      <c r="AE20" s="301">
        <f>'HOJA-TRANSF'!AH24</f>
        <v>3371.0600000000004</v>
      </c>
      <c r="AF20" s="230">
        <f>'HOJA-TRANSF'!AI24</f>
        <v>3371.06</v>
      </c>
      <c r="AG20" s="230">
        <f>'HOJA-TRANSF'!AJ24</f>
        <v>0</v>
      </c>
      <c r="AH20" s="296">
        <f>C20*10%</f>
        <v>794.25</v>
      </c>
      <c r="AI20" s="380">
        <f>AF20*10%</f>
        <v>337.106</v>
      </c>
      <c r="AJ20" s="296">
        <f>AM20-AL20-AI20</f>
        <v>3777.1900000000005</v>
      </c>
      <c r="AK20" s="101"/>
      <c r="AL20" s="380">
        <f>'HOJA-TRANSF'!AN25</f>
        <v>0</v>
      </c>
      <c r="AM20" s="110">
        <f>AB20-AF20-AH20+AI20+AL20</f>
        <v>4114.296</v>
      </c>
      <c r="AO20" s="116"/>
    </row>
    <row r="21" spans="1:41" ht="18" customHeight="1">
      <c r="A21" s="379" t="s">
        <v>45</v>
      </c>
      <c r="B21" s="99"/>
      <c r="C21" s="544">
        <f>'HOJA-TRANSF'!B25</f>
        <v>7171.9</v>
      </c>
      <c r="D21" s="231">
        <f>'HOJA-TRANSF'!C25</f>
        <v>438</v>
      </c>
      <c r="E21" s="229">
        <f>'HOJA-TRANSF'!D25</f>
        <v>125</v>
      </c>
      <c r="F21" s="230">
        <f>'HOJA-TRANSF'!E25</f>
        <v>578</v>
      </c>
      <c r="G21" s="230">
        <f>'HOJA-TRANSF'!F25</f>
        <v>17</v>
      </c>
      <c r="H21" s="230">
        <f>'HOJA-TRANSF'!G25</f>
        <v>0</v>
      </c>
      <c r="I21" s="230">
        <f>'HOJA-TRANSF'!H25</f>
        <v>0</v>
      </c>
      <c r="J21" s="230">
        <f>'HOJA-TRANSF'!I25</f>
        <v>240</v>
      </c>
      <c r="K21" s="230">
        <f>'HOJA-TRANSF'!J25</f>
        <v>16</v>
      </c>
      <c r="L21" s="140">
        <f>SUM(D21:K21)</f>
        <v>1414</v>
      </c>
      <c r="M21" s="110">
        <f>'HOJA-TRANSF'!L25</f>
        <v>0</v>
      </c>
      <c r="N21" s="110">
        <f>'HOJA-TRANSF'!M25</f>
        <v>400</v>
      </c>
      <c r="O21" s="110">
        <f>'HOJA-TRANSF'!N25</f>
        <v>0</v>
      </c>
      <c r="P21" s="110">
        <f>'HOJA-TRANSF'!O25</f>
        <v>30</v>
      </c>
      <c r="Q21" s="110">
        <f>'HOJA-TRANSF'!P25</f>
        <v>0</v>
      </c>
      <c r="R21" s="110">
        <f>'HOJA-TRANSF'!Q25</f>
        <v>60</v>
      </c>
      <c r="S21" s="110">
        <f>'HOJA-TRANSF'!R25</f>
        <v>0</v>
      </c>
      <c r="T21" s="110">
        <f>'HOJA-TRANSF'!S25</f>
        <v>0</v>
      </c>
      <c r="U21" s="140">
        <f>SUM(M21:T21)</f>
        <v>490</v>
      </c>
      <c r="V21" s="187">
        <f>'HOJA-TRANSF'!V25</f>
        <v>7.9</v>
      </c>
      <c r="W21" s="187">
        <f>'HOJA-TRANSF'!W25</f>
        <v>0</v>
      </c>
      <c r="X21" s="187">
        <f>'HOJA-TRANSF'!W25</f>
        <v>0</v>
      </c>
      <c r="Y21" s="303">
        <f>SUM(V21:X21)</f>
        <v>7.9</v>
      </c>
      <c r="Z21" s="305">
        <f>'HOJA-TRANSF'!AD25</f>
        <v>5260</v>
      </c>
      <c r="AA21" s="395">
        <f>AM21-L21-U21-AL21-Y21-AI21</f>
        <v>1082.0899999999997</v>
      </c>
      <c r="AB21" s="301">
        <f>L21+U21+Z21+Y21</f>
        <v>7171.9</v>
      </c>
      <c r="AC21" s="301">
        <f>'HOJA-TRANSF'!AF25</f>
        <v>2633.0400000000004</v>
      </c>
      <c r="AD21" s="301">
        <f>'HOJA-TRANSF'!AG25</f>
        <v>827.68</v>
      </c>
      <c r="AE21" s="301">
        <f>'HOJA-TRANSF'!AH25</f>
        <v>3460.7200000000003</v>
      </c>
      <c r="AF21" s="230">
        <f>'HOJA-TRANSF'!AI25</f>
        <v>3460.72</v>
      </c>
      <c r="AG21" s="230">
        <f>'HOJA-TRANSF'!AJ25</f>
        <v>0</v>
      </c>
      <c r="AH21" s="296">
        <f>C21*10%</f>
        <v>717.19</v>
      </c>
      <c r="AI21" s="380">
        <f>AF21*10%</f>
        <v>346.072</v>
      </c>
      <c r="AJ21" s="296">
        <f>AM21-AL21-AI21</f>
        <v>2993.99</v>
      </c>
      <c r="AK21" s="101"/>
      <c r="AL21" s="380">
        <f>'HOJA-TRANSF'!AN26</f>
        <v>0</v>
      </c>
      <c r="AM21" s="110">
        <f>AB21-AF21-AH21+AI21+AL21</f>
        <v>3340.062</v>
      </c>
      <c r="AO21" s="116"/>
    </row>
    <row r="22" spans="1:41" ht="18" customHeight="1">
      <c r="A22" s="403" t="s">
        <v>146</v>
      </c>
      <c r="B22" s="99"/>
      <c r="C22" s="544">
        <f>'HOJA-TRANSF'!B26</f>
        <v>1430</v>
      </c>
      <c r="D22" s="231">
        <f>'HOJA-TRANSF'!C26</f>
        <v>186</v>
      </c>
      <c r="E22" s="229">
        <f>'HOJA-TRANSF'!D26</f>
        <v>65</v>
      </c>
      <c r="F22" s="230">
        <f>'HOJA-TRANSF'!E26</f>
        <v>102</v>
      </c>
      <c r="G22" s="230">
        <f>'HOJA-TRANSF'!F26</f>
        <v>0</v>
      </c>
      <c r="H22" s="230">
        <f>'HOJA-TRANSF'!G26</f>
        <v>0</v>
      </c>
      <c r="I22" s="230">
        <f>'HOJA-TRANSF'!H26</f>
        <v>0</v>
      </c>
      <c r="J22" s="230">
        <f>'HOJA-TRANSF'!I26</f>
        <v>110</v>
      </c>
      <c r="K22" s="230">
        <f>'HOJA-TRANSF'!J26</f>
        <v>8.5</v>
      </c>
      <c r="L22" s="140">
        <f>SUM(D22:K22)</f>
        <v>471.5</v>
      </c>
      <c r="M22" s="110">
        <f>'HOJA-TRANSF'!L26</f>
        <v>0</v>
      </c>
      <c r="N22" s="110">
        <f>'HOJA-TRANSF'!M26</f>
        <v>0</v>
      </c>
      <c r="O22" s="110">
        <f>'HOJA-TRANSF'!N26</f>
        <v>0</v>
      </c>
      <c r="P22" s="110">
        <f>'HOJA-TRANSF'!O26</f>
        <v>0</v>
      </c>
      <c r="Q22" s="110">
        <f>'HOJA-TRANSF'!P26</f>
        <v>0</v>
      </c>
      <c r="R22" s="110">
        <f>'HOJA-TRANSF'!Q26</f>
        <v>0</v>
      </c>
      <c r="S22" s="110">
        <f>'HOJA-TRANSF'!R26</f>
        <v>0</v>
      </c>
      <c r="T22" s="110">
        <f>'HOJA-TRANSF'!S26</f>
        <v>0</v>
      </c>
      <c r="U22" s="140">
        <f>SUM(M22:T22)</f>
        <v>0</v>
      </c>
      <c r="V22" s="187">
        <f>'HOJA-TRANSF'!V26</f>
        <v>8.5</v>
      </c>
      <c r="W22" s="187">
        <f>'HOJA-TRANSF'!W26</f>
        <v>0</v>
      </c>
      <c r="X22" s="187">
        <f>'HOJA-TRANSF'!W26</f>
        <v>0</v>
      </c>
      <c r="Y22" s="303">
        <f>SUM(V22:X22)</f>
        <v>8.5</v>
      </c>
      <c r="Z22" s="305">
        <f>'HOJA-TRANSF'!AD26</f>
        <v>950</v>
      </c>
      <c r="AA22" s="395">
        <f>AM22-L22-U22-AL22-Y22-AI22</f>
        <v>0</v>
      </c>
      <c r="AB22" s="301">
        <f>L22+U22+Z22+Y22</f>
        <v>1430</v>
      </c>
      <c r="AC22" s="301">
        <f>'HOJA-TRANSF'!AF26</f>
        <v>3287.4300000000003</v>
      </c>
      <c r="AD22" s="301">
        <f>'HOJA-TRANSF'!AG26</f>
        <v>738.42</v>
      </c>
      <c r="AE22" s="301">
        <f>'HOJA-TRANSF'!AH26</f>
        <v>4025.8500000000004</v>
      </c>
      <c r="AF22" s="230">
        <f>'HOJA-TRANSF'!AI26</f>
        <v>807</v>
      </c>
      <c r="AG22" s="230">
        <f>'HOJA-TRANSF'!AJ26</f>
        <v>3218.8500000000004</v>
      </c>
      <c r="AH22" s="296">
        <f>C22*10%</f>
        <v>143</v>
      </c>
      <c r="AI22" s="380">
        <f>AF22*10%</f>
        <v>80.7</v>
      </c>
      <c r="AJ22" s="296">
        <f>AM22-AL22-AI22</f>
        <v>480.00000000000006</v>
      </c>
      <c r="AK22" s="101"/>
      <c r="AL22" s="380">
        <f>'HOJA-TRANSF'!AN27</f>
        <v>0</v>
      </c>
      <c r="AM22" s="110">
        <f>AB22-AF22-AH22+AI22+AL22</f>
        <v>560.7</v>
      </c>
      <c r="AO22" s="116"/>
    </row>
    <row r="23" spans="1:41" s="91" customFormat="1" ht="17.25" customHeight="1">
      <c r="A23" s="382" t="s">
        <v>118</v>
      </c>
      <c r="B23" s="272" t="s">
        <v>151</v>
      </c>
      <c r="C23" s="540">
        <f>SUM(C24:C24)</f>
        <v>2709</v>
      </c>
      <c r="D23" s="531">
        <f>SUM(D24:D24)</f>
        <v>300</v>
      </c>
      <c r="E23" s="107">
        <f aca="true" t="shared" si="6" ref="E23:K23">SUM(E24:E24)</f>
        <v>122</v>
      </c>
      <c r="F23" s="102">
        <f t="shared" si="6"/>
        <v>153</v>
      </c>
      <c r="G23" s="102">
        <f t="shared" si="6"/>
        <v>0</v>
      </c>
      <c r="H23" s="102">
        <f t="shared" si="6"/>
        <v>0</v>
      </c>
      <c r="I23" s="102">
        <f t="shared" si="6"/>
        <v>0</v>
      </c>
      <c r="J23" s="102">
        <f t="shared" si="6"/>
        <v>70</v>
      </c>
      <c r="K23" s="102">
        <f t="shared" si="6"/>
        <v>16.5</v>
      </c>
      <c r="L23" s="278">
        <f>SUM(L24:L24)</f>
        <v>661.5</v>
      </c>
      <c r="M23" s="107">
        <f>SUM(M24:M24)</f>
        <v>0</v>
      </c>
      <c r="N23" s="102">
        <f aca="true" t="shared" si="7" ref="N23:T23">SUM(N24:N24)</f>
        <v>0</v>
      </c>
      <c r="O23" s="102">
        <f t="shared" si="7"/>
        <v>0</v>
      </c>
      <c r="P23" s="102">
        <f t="shared" si="7"/>
        <v>15</v>
      </c>
      <c r="Q23" s="102">
        <f t="shared" si="7"/>
        <v>0</v>
      </c>
      <c r="R23" s="102">
        <f t="shared" si="7"/>
        <v>6</v>
      </c>
      <c r="S23" s="102">
        <f t="shared" si="7"/>
        <v>15</v>
      </c>
      <c r="T23" s="102">
        <f t="shared" si="7"/>
        <v>100</v>
      </c>
      <c r="U23" s="278">
        <f aca="true" t="shared" si="8" ref="U23:AJ23">SUM(U24:U24)</f>
        <v>136</v>
      </c>
      <c r="V23" s="107">
        <f t="shared" si="8"/>
        <v>0</v>
      </c>
      <c r="W23" s="107">
        <f t="shared" si="8"/>
        <v>0</v>
      </c>
      <c r="X23" s="107">
        <f t="shared" si="8"/>
        <v>0</v>
      </c>
      <c r="Y23" s="278">
        <f t="shared" si="8"/>
        <v>0</v>
      </c>
      <c r="Z23" s="107">
        <f t="shared" si="8"/>
        <v>1911.5</v>
      </c>
      <c r="AA23" s="276">
        <f t="shared" si="8"/>
        <v>972.5</v>
      </c>
      <c r="AB23" s="285">
        <f t="shared" si="8"/>
        <v>2709</v>
      </c>
      <c r="AC23" s="285">
        <f t="shared" si="8"/>
        <v>0</v>
      </c>
      <c r="AD23" s="285">
        <f t="shared" si="8"/>
        <v>668.1</v>
      </c>
      <c r="AE23" s="285">
        <f t="shared" si="8"/>
        <v>668.1</v>
      </c>
      <c r="AF23" s="285">
        <f t="shared" si="8"/>
        <v>668.1</v>
      </c>
      <c r="AG23" s="285">
        <f t="shared" si="8"/>
        <v>0</v>
      </c>
      <c r="AH23" s="285">
        <f t="shared" si="8"/>
        <v>270.90000000000003</v>
      </c>
      <c r="AI23" s="432">
        <f t="shared" si="8"/>
        <v>66.81</v>
      </c>
      <c r="AJ23" s="285">
        <f t="shared" si="8"/>
        <v>1770</v>
      </c>
      <c r="AK23" s="102"/>
      <c r="AL23" s="276">
        <f>SUM(AL24:AL24)</f>
        <v>0</v>
      </c>
      <c r="AM23" s="102">
        <f>SUM(AM24:AM24)</f>
        <v>1836.81</v>
      </c>
      <c r="AO23" s="116"/>
    </row>
    <row r="24" spans="1:41" ht="18" customHeight="1">
      <c r="A24" s="385" t="s">
        <v>13</v>
      </c>
      <c r="B24" s="99"/>
      <c r="C24" s="544">
        <f>'HOJA-TRANSF'!B27</f>
        <v>2709</v>
      </c>
      <c r="D24" s="231">
        <f>'HOJA-TRANSF'!C27</f>
        <v>300</v>
      </c>
      <c r="E24" s="229">
        <f>'HOJA-TRANSF'!D27</f>
        <v>122</v>
      </c>
      <c r="F24" s="230">
        <f>'HOJA-TRANSF'!E27</f>
        <v>153</v>
      </c>
      <c r="G24" s="230">
        <f>'HOJA-TRANSF'!F27</f>
        <v>0</v>
      </c>
      <c r="H24" s="230">
        <f>'HOJA-TRANSF'!G27</f>
        <v>0</v>
      </c>
      <c r="I24" s="230">
        <f>'HOJA-TRANSF'!H27</f>
        <v>0</v>
      </c>
      <c r="J24" s="230">
        <f>'HOJA-TRANSF'!I27</f>
        <v>70</v>
      </c>
      <c r="K24" s="230">
        <f>'HOJA-TRANSF'!J27</f>
        <v>16.5</v>
      </c>
      <c r="L24" s="140">
        <f>SUM(D24:K24)</f>
        <v>661.5</v>
      </c>
      <c r="M24" s="110">
        <f>'HOJA-TRANSF'!L27</f>
        <v>0</v>
      </c>
      <c r="N24" s="110">
        <f>'HOJA-TRANSF'!M27</f>
        <v>0</v>
      </c>
      <c r="O24" s="110">
        <f>'HOJA-TRANSF'!N27</f>
        <v>0</v>
      </c>
      <c r="P24" s="110">
        <f>'HOJA-TRANSF'!O27</f>
        <v>15</v>
      </c>
      <c r="Q24" s="110">
        <f>'HOJA-TRANSF'!P27</f>
        <v>0</v>
      </c>
      <c r="R24" s="110">
        <f>'HOJA-TRANSF'!Q27</f>
        <v>6</v>
      </c>
      <c r="S24" s="110">
        <f>'HOJA-TRANSF'!R27</f>
        <v>15</v>
      </c>
      <c r="T24" s="110">
        <f>'HOJA-TRANSF'!S27</f>
        <v>100</v>
      </c>
      <c r="U24" s="140">
        <f>SUM(M24:T24)</f>
        <v>136</v>
      </c>
      <c r="V24" s="359">
        <f>'HOJA-TRANSF'!V27</f>
        <v>0</v>
      </c>
      <c r="W24" s="359">
        <f>'HOJA-TRANSF'!W27</f>
        <v>0</v>
      </c>
      <c r="X24" s="359">
        <f>'HOJA-TRANSF'!W27</f>
        <v>0</v>
      </c>
      <c r="Y24" s="303">
        <f>SUM(V24:X24)</f>
        <v>0</v>
      </c>
      <c r="Z24" s="405">
        <f>'HOJA-TRANSF'!AD27</f>
        <v>1911.5</v>
      </c>
      <c r="AA24" s="395">
        <f>AM24-L24-U24-AL24-Y24-AI24</f>
        <v>972.5</v>
      </c>
      <c r="AB24" s="301">
        <f>L24+U24+Z24+Y24</f>
        <v>2709</v>
      </c>
      <c r="AC24" s="301">
        <f>'HOJA-TRANSF'!AF27</f>
        <v>0</v>
      </c>
      <c r="AD24" s="301">
        <f>'HOJA-TRANSF'!AG27</f>
        <v>668.1</v>
      </c>
      <c r="AE24" s="301">
        <f>'HOJA-TRANSF'!AH27</f>
        <v>668.1</v>
      </c>
      <c r="AF24" s="296">
        <f>'HOJA-TRANSF'!AI27</f>
        <v>668.1</v>
      </c>
      <c r="AG24" s="296">
        <f>'HOJA-TRANSF'!AJ27</f>
        <v>0</v>
      </c>
      <c r="AH24" s="296">
        <f>C24*10%</f>
        <v>270.90000000000003</v>
      </c>
      <c r="AI24" s="380">
        <f>AF24*10%</f>
        <v>66.81</v>
      </c>
      <c r="AJ24" s="296">
        <f>AM24-AI24-AL24</f>
        <v>1770</v>
      </c>
      <c r="AK24" s="296"/>
      <c r="AL24" s="361">
        <f>'HOJA-TRANSF'!AN27</f>
        <v>0</v>
      </c>
      <c r="AM24" s="110">
        <f>AB24-AF24-AH24+AI24+AL24</f>
        <v>1836.81</v>
      </c>
      <c r="AO24" s="116"/>
    </row>
    <row r="25" spans="1:41" ht="18" customHeight="1">
      <c r="A25" s="383" t="s">
        <v>191</v>
      </c>
      <c r="B25" s="99"/>
      <c r="C25" s="543">
        <f>SUM(C26:C29)</f>
        <v>6487.65</v>
      </c>
      <c r="D25" s="533">
        <f>SUM(D26:D29)</f>
        <v>660</v>
      </c>
      <c r="E25" s="85">
        <f aca="true" t="shared" si="9" ref="E25:K25">SUM(E26:E29)</f>
        <v>167</v>
      </c>
      <c r="F25" s="101">
        <f t="shared" si="9"/>
        <v>229.5</v>
      </c>
      <c r="G25" s="101">
        <f t="shared" si="9"/>
        <v>25.5</v>
      </c>
      <c r="H25" s="101">
        <f t="shared" si="9"/>
        <v>0</v>
      </c>
      <c r="I25" s="101">
        <f t="shared" si="9"/>
        <v>0</v>
      </c>
      <c r="J25" s="101">
        <f t="shared" si="9"/>
        <v>10</v>
      </c>
      <c r="K25" s="101">
        <f t="shared" si="9"/>
        <v>49</v>
      </c>
      <c r="L25" s="138">
        <f>SUM(L26:L29)</f>
        <v>1141</v>
      </c>
      <c r="M25" s="85">
        <f>SUM(M26:M29)</f>
        <v>0</v>
      </c>
      <c r="N25" s="101">
        <f aca="true" t="shared" si="10" ref="N25:T25">SUM(N26:N29)</f>
        <v>200</v>
      </c>
      <c r="O25" s="101">
        <f t="shared" si="10"/>
        <v>0</v>
      </c>
      <c r="P25" s="101">
        <f t="shared" si="10"/>
        <v>54</v>
      </c>
      <c r="Q25" s="101">
        <f>SUM(Q26:Q29)</f>
        <v>8.5</v>
      </c>
      <c r="R25" s="101">
        <f t="shared" si="10"/>
        <v>18</v>
      </c>
      <c r="S25" s="101">
        <f t="shared" si="10"/>
        <v>15</v>
      </c>
      <c r="T25" s="101">
        <f t="shared" si="10"/>
        <v>0</v>
      </c>
      <c r="U25" s="278">
        <f aca="true" t="shared" si="11" ref="U25:AH25">SUM(U26:U29)</f>
        <v>295.5</v>
      </c>
      <c r="V25" s="107">
        <f t="shared" si="11"/>
        <v>24.15</v>
      </c>
      <c r="W25" s="107">
        <f t="shared" si="11"/>
        <v>0</v>
      </c>
      <c r="X25" s="107">
        <f t="shared" si="11"/>
        <v>0</v>
      </c>
      <c r="Y25" s="278">
        <f t="shared" si="11"/>
        <v>24.15</v>
      </c>
      <c r="Z25" s="225">
        <f t="shared" si="11"/>
        <v>5027</v>
      </c>
      <c r="AA25" s="133">
        <f>SUM(AA26:AA29)</f>
        <v>0.01500000000018531</v>
      </c>
      <c r="AB25" s="102">
        <f t="shared" si="11"/>
        <v>6487.65</v>
      </c>
      <c r="AC25" s="102">
        <f t="shared" si="11"/>
        <v>4926.212680000001</v>
      </c>
      <c r="AD25" s="102">
        <f t="shared" si="11"/>
        <v>2860.3300000000004</v>
      </c>
      <c r="AE25" s="102">
        <f t="shared" si="11"/>
        <v>7786.5426800000005</v>
      </c>
      <c r="AF25" s="102">
        <f t="shared" si="11"/>
        <v>4378.219999999999</v>
      </c>
      <c r="AG25" s="102">
        <f t="shared" si="11"/>
        <v>3408.32268</v>
      </c>
      <c r="AH25" s="102">
        <f t="shared" si="11"/>
        <v>648.7650000000001</v>
      </c>
      <c r="AI25" s="433">
        <f>SUM(AI26:AI29)</f>
        <v>437.822</v>
      </c>
      <c r="AJ25" s="286">
        <f>SUM(AJ26:AJ29)+0.01</f>
        <v>1460.6750000000004</v>
      </c>
      <c r="AK25" s="401"/>
      <c r="AL25" s="377">
        <f>SUM(AL26:AL29)</f>
        <v>0</v>
      </c>
      <c r="AM25" s="378">
        <f>SUM(AM26:AM29)</f>
        <v>1898.487</v>
      </c>
      <c r="AO25" s="116"/>
    </row>
    <row r="26" spans="1:41" ht="18" customHeight="1">
      <c r="A26" s="379" t="s">
        <v>193</v>
      </c>
      <c r="B26" s="99"/>
      <c r="C26" s="544">
        <f>'HOJA-TRANSF'!B28</f>
        <v>3601.65</v>
      </c>
      <c r="D26" s="224">
        <f>'HOJA-TRANSF'!C28</f>
        <v>438</v>
      </c>
      <c r="E26" s="110">
        <f>'HOJA-TRANSF'!D28</f>
        <v>96</v>
      </c>
      <c r="F26" s="296">
        <f>'HOJA-TRANSF'!E28</f>
        <v>161.5</v>
      </c>
      <c r="G26" s="296">
        <f>'HOJA-TRANSF'!F28</f>
        <v>17</v>
      </c>
      <c r="H26" s="296">
        <f>'HOJA-TRANSF'!G28</f>
        <v>0</v>
      </c>
      <c r="I26" s="296">
        <f>'HOJA-TRANSF'!H28</f>
        <v>0</v>
      </c>
      <c r="J26" s="296">
        <f>'HOJA-TRANSF'!I28</f>
        <v>0</v>
      </c>
      <c r="K26" s="296">
        <f>'HOJA-TRANSF'!J28</f>
        <v>37</v>
      </c>
      <c r="L26" s="140">
        <f>SUM(D26:K26)</f>
        <v>749.5</v>
      </c>
      <c r="M26" s="110">
        <f>'HOJA-TRANSF'!L28</f>
        <v>0</v>
      </c>
      <c r="N26" s="110">
        <f>'HOJA-TRANSF'!M28</f>
        <v>200</v>
      </c>
      <c r="O26" s="110">
        <f>'HOJA-TRANSF'!N28</f>
        <v>0</v>
      </c>
      <c r="P26" s="110">
        <f>'HOJA-TRANSF'!O28</f>
        <v>54</v>
      </c>
      <c r="Q26" s="110">
        <f>'HOJA-TRANSF'!P28</f>
        <v>8.5</v>
      </c>
      <c r="R26" s="110">
        <f>'HOJA-TRANSF'!Q28</f>
        <v>6</v>
      </c>
      <c r="S26" s="110">
        <f>'HOJA-TRANSF'!R28</f>
        <v>15</v>
      </c>
      <c r="T26" s="110">
        <f>'HOJA-TRANSF'!S28</f>
        <v>0</v>
      </c>
      <c r="U26" s="140">
        <f>SUM(M26:T26)</f>
        <v>283.5</v>
      </c>
      <c r="V26" s="359">
        <f>'HOJA-TRANSF'!V28</f>
        <v>15.65</v>
      </c>
      <c r="W26" s="359">
        <f>'HOJA-TRANSF'!W28</f>
        <v>0</v>
      </c>
      <c r="X26" s="359">
        <f>'HOJA-TRANSF'!W28</f>
        <v>0</v>
      </c>
      <c r="Y26" s="303">
        <f>SUM(V26:X26)</f>
        <v>15.65</v>
      </c>
      <c r="Z26" s="405">
        <f>'HOJA-TRANSF'!AD28</f>
        <v>2553</v>
      </c>
      <c r="AA26" s="395">
        <f>AM26-L26-U26-AL26-Y26-AI26</f>
        <v>0.005000000000080718</v>
      </c>
      <c r="AB26" s="306">
        <f>L26+U26+Z26+Y26</f>
        <v>3601.65</v>
      </c>
      <c r="AC26" s="306">
        <f>'HOJA-TRANSF'!AF28</f>
        <v>2774.7326800000005</v>
      </c>
      <c r="AD26" s="306">
        <f>'HOJA-TRANSF'!AG28</f>
        <v>1555.37</v>
      </c>
      <c r="AE26" s="306">
        <f>'HOJA-TRANSF'!AH28</f>
        <v>4330.10268</v>
      </c>
      <c r="AF26" s="296">
        <f>'HOJA-TRANSF'!AI28</f>
        <v>2192.83</v>
      </c>
      <c r="AG26" s="296">
        <f>'HOJA-TRANSF'!AJ28</f>
        <v>2137.27268</v>
      </c>
      <c r="AH26" s="296">
        <f>C26*10%</f>
        <v>360.165</v>
      </c>
      <c r="AI26" s="380">
        <f>AF26*10%</f>
        <v>219.28300000000002</v>
      </c>
      <c r="AJ26" s="296">
        <f>AM26-AI26-AL26</f>
        <v>1048.6550000000002</v>
      </c>
      <c r="AK26" s="401"/>
      <c r="AL26" s="361">
        <f>'HOJA-TRANSF'!AN29</f>
        <v>0</v>
      </c>
      <c r="AM26" s="110">
        <f>AB26-AF26-AH26+AI26+AL26</f>
        <v>1267.938</v>
      </c>
      <c r="AO26" s="116"/>
    </row>
    <row r="27" spans="1:41" ht="18" customHeight="1">
      <c r="A27" s="379" t="s">
        <v>44</v>
      </c>
      <c r="B27" s="99"/>
      <c r="C27" s="544">
        <f>'HOJA-TRANSF'!B29</f>
        <v>2886</v>
      </c>
      <c r="D27" s="224">
        <f>'HOJA-TRANSF'!C29</f>
        <v>222</v>
      </c>
      <c r="E27" s="110">
        <f>'HOJA-TRANSF'!D29</f>
        <v>71</v>
      </c>
      <c r="F27" s="296">
        <f>'HOJA-TRANSF'!E29</f>
        <v>68</v>
      </c>
      <c r="G27" s="296">
        <f>'HOJA-TRANSF'!F29</f>
        <v>8.5</v>
      </c>
      <c r="H27" s="296">
        <f>'HOJA-TRANSF'!G29</f>
        <v>0</v>
      </c>
      <c r="I27" s="296">
        <f>'HOJA-TRANSF'!H29</f>
        <v>0</v>
      </c>
      <c r="J27" s="296">
        <f>'HOJA-TRANSF'!I29</f>
        <v>10</v>
      </c>
      <c r="K27" s="296">
        <f>'HOJA-TRANSF'!J29</f>
        <v>12</v>
      </c>
      <c r="L27" s="140">
        <f>SUM(D27:K27)</f>
        <v>391.5</v>
      </c>
      <c r="M27" s="110">
        <f>'HOJA-TRANSF'!L29</f>
        <v>0</v>
      </c>
      <c r="N27" s="110">
        <f>'HOJA-TRANSF'!M29</f>
        <v>0</v>
      </c>
      <c r="O27" s="110">
        <f>'HOJA-TRANSF'!N29</f>
        <v>0</v>
      </c>
      <c r="P27" s="110">
        <f>'HOJA-TRANSF'!O29</f>
        <v>0</v>
      </c>
      <c r="Q27" s="110">
        <f>'HOJA-TRANSF'!P29</f>
        <v>0</v>
      </c>
      <c r="R27" s="110">
        <f>'HOJA-TRANSF'!Q29</f>
        <v>12</v>
      </c>
      <c r="S27" s="110">
        <f>'HOJA-TRANSF'!R29</f>
        <v>0</v>
      </c>
      <c r="T27" s="110">
        <f>'HOJA-TRANSF'!S29</f>
        <v>0</v>
      </c>
      <c r="U27" s="140">
        <f>SUM(M27:T27)</f>
        <v>12</v>
      </c>
      <c r="V27" s="359">
        <f>'HOJA-TRANSF'!V29</f>
        <v>8.5</v>
      </c>
      <c r="W27" s="359">
        <f>'HOJA-TRANSF'!W29</f>
        <v>0</v>
      </c>
      <c r="X27" s="359">
        <f>'HOJA-TRANSF'!W29</f>
        <v>0</v>
      </c>
      <c r="Y27" s="303">
        <f>SUM(V27:X27)</f>
        <v>8.5</v>
      </c>
      <c r="Z27" s="405">
        <f>'HOJA-TRANSF'!AD29</f>
        <v>2474</v>
      </c>
      <c r="AA27" s="395">
        <f>AM27-L27-U27-AL27-Y27-AI27</f>
        <v>0.010000000000104592</v>
      </c>
      <c r="AB27" s="306">
        <f>L27+U27+Z27+Y27</f>
        <v>2886</v>
      </c>
      <c r="AC27" s="306">
        <f>'HOJA-TRANSF'!AF29</f>
        <v>1528.71</v>
      </c>
      <c r="AD27" s="306">
        <f>'HOJA-TRANSF'!AG29</f>
        <v>786.47</v>
      </c>
      <c r="AE27" s="306">
        <f>'HOJA-TRANSF'!AH29</f>
        <v>2315.1800000000003</v>
      </c>
      <c r="AF27" s="296">
        <f>'HOJA-TRANSF'!AI29</f>
        <v>2185.39</v>
      </c>
      <c r="AG27" s="296">
        <f>'HOJA-TRANSF'!AJ29</f>
        <v>129.79000000000042</v>
      </c>
      <c r="AH27" s="296">
        <f>C27*10%</f>
        <v>288.6</v>
      </c>
      <c r="AI27" s="380">
        <f>AF27*10%</f>
        <v>218.539</v>
      </c>
      <c r="AJ27" s="296">
        <f>AM27-AI27-AL27</f>
        <v>412.0100000000001</v>
      </c>
      <c r="AK27" s="401"/>
      <c r="AL27" s="361">
        <f>'HOJA-TRANSF'!AN30</f>
        <v>0</v>
      </c>
      <c r="AM27" s="110">
        <f>AB27-AF27-AH27+AI27+AL27</f>
        <v>630.5490000000001</v>
      </c>
      <c r="AO27" s="116"/>
    </row>
    <row r="28" spans="1:41" ht="18" customHeight="1">
      <c r="A28" s="379" t="s">
        <v>149</v>
      </c>
      <c r="B28" s="99"/>
      <c r="C28" s="544">
        <f>'HOJA-TRANSF'!B30</f>
        <v>0</v>
      </c>
      <c r="D28" s="224">
        <f>'HOJA-TRANSF'!C30</f>
        <v>0</v>
      </c>
      <c r="E28" s="110">
        <f>'HOJA-TRANSF'!D30</f>
        <v>0</v>
      </c>
      <c r="F28" s="296">
        <f>'HOJA-TRANSF'!E30</f>
        <v>0</v>
      </c>
      <c r="G28" s="296">
        <f>'HOJA-TRANSF'!F30</f>
        <v>0</v>
      </c>
      <c r="H28" s="296">
        <f>'HOJA-TRANSF'!G30</f>
        <v>0</v>
      </c>
      <c r="I28" s="296">
        <f>'HOJA-TRANSF'!H30</f>
        <v>0</v>
      </c>
      <c r="J28" s="296">
        <f>'HOJA-TRANSF'!I30</f>
        <v>0</v>
      </c>
      <c r="K28" s="296">
        <f>'HOJA-TRANSF'!J30</f>
        <v>0</v>
      </c>
      <c r="L28" s="140">
        <f>SUM(D28:K28)</f>
        <v>0</v>
      </c>
      <c r="M28" s="110">
        <f>'HOJA-TRANSF'!L30</f>
        <v>0</v>
      </c>
      <c r="N28" s="110">
        <f>'HOJA-TRANSF'!M30</f>
        <v>0</v>
      </c>
      <c r="O28" s="110">
        <f>'HOJA-TRANSF'!N30</f>
        <v>0</v>
      </c>
      <c r="P28" s="110">
        <f>'HOJA-TRANSF'!O30</f>
        <v>0</v>
      </c>
      <c r="Q28" s="110">
        <f>'HOJA-TRANSF'!P30</f>
        <v>0</v>
      </c>
      <c r="R28" s="110">
        <f>'HOJA-TRANSF'!Q30</f>
        <v>0</v>
      </c>
      <c r="S28" s="110">
        <f>'HOJA-TRANSF'!R30</f>
        <v>0</v>
      </c>
      <c r="T28" s="110">
        <f>'HOJA-TRANSF'!S30</f>
        <v>0</v>
      </c>
      <c r="U28" s="140">
        <f>SUM(M28:T28)</f>
        <v>0</v>
      </c>
      <c r="V28" s="359">
        <f>'HOJA-TRANSF'!V30</f>
        <v>0</v>
      </c>
      <c r="W28" s="359">
        <f>'HOJA-TRANSF'!W30</f>
        <v>0</v>
      </c>
      <c r="X28" s="359">
        <f>'HOJA-TRANSF'!W30</f>
        <v>0</v>
      </c>
      <c r="Y28" s="303">
        <f>SUM(V28:X28)</f>
        <v>0</v>
      </c>
      <c r="Z28" s="405">
        <f>'HOJA-TRANSF'!AD30</f>
        <v>0</v>
      </c>
      <c r="AA28" s="395">
        <f>AM28-L28-U28-AL28-Y28-AI28</f>
        <v>0</v>
      </c>
      <c r="AB28" s="306">
        <f>L28+U28+Z28+Y28</f>
        <v>0</v>
      </c>
      <c r="AC28" s="306">
        <f>'HOJA-TRANSF'!AF30</f>
        <v>478.17</v>
      </c>
      <c r="AD28" s="306">
        <f>'HOJA-TRANSF'!AG30</f>
        <v>328.84</v>
      </c>
      <c r="AE28" s="306">
        <f>'HOJA-TRANSF'!AH30</f>
        <v>807.01</v>
      </c>
      <c r="AF28" s="296">
        <f>'HOJA-TRANSF'!AI30</f>
        <v>0</v>
      </c>
      <c r="AG28" s="296">
        <f>'HOJA-TRANSF'!AJ30</f>
        <v>807.01</v>
      </c>
      <c r="AH28" s="296">
        <f>C28*10%</f>
        <v>0</v>
      </c>
      <c r="AI28" s="380">
        <f>AF28*10%</f>
        <v>0</v>
      </c>
      <c r="AJ28" s="296">
        <f>AM28-AI28-AL28</f>
        <v>0</v>
      </c>
      <c r="AK28" s="401"/>
      <c r="AL28" s="361">
        <f>'HOJA-TRANSF'!AN31</f>
        <v>0</v>
      </c>
      <c r="AM28" s="110">
        <f>AB28-AF28-AH28+AI28+AL28</f>
        <v>0</v>
      </c>
      <c r="AO28" s="116"/>
    </row>
    <row r="29" spans="1:41" ht="18" customHeight="1" thickBot="1">
      <c r="A29" s="385" t="s">
        <v>54</v>
      </c>
      <c r="B29" s="376"/>
      <c r="C29" s="545">
        <f>'HOJA-TRANSF'!B31</f>
        <v>0</v>
      </c>
      <c r="D29" s="224">
        <f>'HOJA-TRANSF'!C31</f>
        <v>0</v>
      </c>
      <c r="E29" s="110">
        <f>'HOJA-TRANSF'!D31</f>
        <v>0</v>
      </c>
      <c r="F29" s="296">
        <f>'HOJA-TRANSF'!E31</f>
        <v>0</v>
      </c>
      <c r="G29" s="296">
        <f>'HOJA-TRANSF'!F31</f>
        <v>0</v>
      </c>
      <c r="H29" s="296">
        <f>'HOJA-TRANSF'!G31</f>
        <v>0</v>
      </c>
      <c r="I29" s="296">
        <f>'HOJA-TRANSF'!H31</f>
        <v>0</v>
      </c>
      <c r="J29" s="296">
        <f>'HOJA-TRANSF'!I31</f>
        <v>0</v>
      </c>
      <c r="K29" s="296">
        <f>'HOJA-TRANSF'!J31</f>
        <v>0</v>
      </c>
      <c r="L29" s="140">
        <f>SUM(D29:K29)</f>
        <v>0</v>
      </c>
      <c r="M29" s="110">
        <f>'HOJA-TRANSF'!L31</f>
        <v>0</v>
      </c>
      <c r="N29" s="110">
        <f>'HOJA-TRANSF'!M31</f>
        <v>0</v>
      </c>
      <c r="O29" s="110">
        <f>'HOJA-TRANSF'!N31</f>
        <v>0</v>
      </c>
      <c r="P29" s="110">
        <f>'HOJA-TRANSF'!O31</f>
        <v>0</v>
      </c>
      <c r="Q29" s="110">
        <f>'HOJA-TRANSF'!P31</f>
        <v>0</v>
      </c>
      <c r="R29" s="110">
        <f>'HOJA-TRANSF'!Q31</f>
        <v>0</v>
      </c>
      <c r="S29" s="110">
        <f>'HOJA-TRANSF'!R31</f>
        <v>0</v>
      </c>
      <c r="T29" s="110">
        <f>'HOJA-TRANSF'!S31</f>
        <v>0</v>
      </c>
      <c r="U29" s="140">
        <f>SUM(M29:T29)</f>
        <v>0</v>
      </c>
      <c r="V29" s="359">
        <f>'HOJA-TRANSF'!V31</f>
        <v>0</v>
      </c>
      <c r="W29" s="359">
        <f>'HOJA-TRANSF'!W31</f>
        <v>0</v>
      </c>
      <c r="X29" s="359">
        <f>'HOJA-TRANSF'!W31</f>
        <v>0</v>
      </c>
      <c r="Y29" s="410">
        <f>SUM(V29:X29)</f>
        <v>0</v>
      </c>
      <c r="Z29" s="405">
        <f>'HOJA-TRANSF'!AD31</f>
        <v>0</v>
      </c>
      <c r="AA29" s="395">
        <f>AM29-L29-U29-AL29-Y29-AI29</f>
        <v>0</v>
      </c>
      <c r="AB29" s="406">
        <f>L29+U29+Z29+Y29</f>
        <v>0</v>
      </c>
      <c r="AC29" s="306">
        <f>'HOJA-TRANSF'!AF31</f>
        <v>144.60000000000002</v>
      </c>
      <c r="AD29" s="406">
        <f>'HOJA-TRANSF'!AG31</f>
        <v>189.65</v>
      </c>
      <c r="AE29" s="406">
        <f>'HOJA-TRANSF'!AH31</f>
        <v>334.25</v>
      </c>
      <c r="AF29" s="297">
        <f>'HOJA-TRANSF'!AI31</f>
        <v>0</v>
      </c>
      <c r="AG29" s="297">
        <f>'HOJA-TRANSF'!AJ31</f>
        <v>334.25</v>
      </c>
      <c r="AH29" s="297">
        <f>C29*10%</f>
        <v>0</v>
      </c>
      <c r="AI29" s="434">
        <f>AF29*10%</f>
        <v>0</v>
      </c>
      <c r="AJ29" s="297">
        <f>AM29-AI29-AL29</f>
        <v>0</v>
      </c>
      <c r="AK29" s="296"/>
      <c r="AL29" s="361">
        <f>'HOJA-TRANSF'!AN31</f>
        <v>0</v>
      </c>
      <c r="AM29" s="110">
        <f>AB29-AF29-AH29+AI29+AL29</f>
        <v>0</v>
      </c>
      <c r="AO29" s="116"/>
    </row>
    <row r="30" spans="1:41" ht="18" customHeight="1" thickBot="1">
      <c r="A30" s="117" t="s">
        <v>152</v>
      </c>
      <c r="B30" s="87"/>
      <c r="C30" s="546">
        <f>C19+C23+C14+C18+C25+C17</f>
        <v>59467.51</v>
      </c>
      <c r="D30" s="524">
        <f>D19+D23+D14+D18+D25+D17</f>
        <v>3606</v>
      </c>
      <c r="E30" s="119">
        <f aca="true" t="shared" si="12" ref="E30:K30">E19+E23+E14+E18+E25+E17</f>
        <v>834</v>
      </c>
      <c r="F30" s="113">
        <f t="shared" si="12"/>
        <v>1795</v>
      </c>
      <c r="G30" s="113">
        <f t="shared" si="12"/>
        <v>144.5</v>
      </c>
      <c r="H30" s="113">
        <f t="shared" si="12"/>
        <v>0</v>
      </c>
      <c r="I30" s="113">
        <f t="shared" si="12"/>
        <v>0</v>
      </c>
      <c r="J30" s="113">
        <f t="shared" si="12"/>
        <v>680</v>
      </c>
      <c r="K30" s="113">
        <f t="shared" si="12"/>
        <v>181.5</v>
      </c>
      <c r="L30" s="130">
        <f>L23+L19+L14+L18+L25+L17</f>
        <v>7241</v>
      </c>
      <c r="M30" s="119">
        <f>M23+M19+M14+M18+M25+M17</f>
        <v>110</v>
      </c>
      <c r="N30" s="119">
        <f aca="true" t="shared" si="13" ref="N30:T30">N23+N19+N14+N18+N25+N17</f>
        <v>1300</v>
      </c>
      <c r="O30" s="119">
        <f t="shared" si="13"/>
        <v>0</v>
      </c>
      <c r="P30" s="119">
        <f t="shared" si="13"/>
        <v>213</v>
      </c>
      <c r="Q30" s="119">
        <f t="shared" si="13"/>
        <v>25.5</v>
      </c>
      <c r="R30" s="119">
        <f t="shared" si="13"/>
        <v>200.5</v>
      </c>
      <c r="S30" s="119">
        <f t="shared" si="13"/>
        <v>30</v>
      </c>
      <c r="T30" s="119">
        <f t="shared" si="13"/>
        <v>400</v>
      </c>
      <c r="U30" s="135">
        <f aca="true" t="shared" si="14" ref="U30:Z30">U23+U19+U14+U18+U25+U17</f>
        <v>2279</v>
      </c>
      <c r="V30" s="119">
        <f t="shared" si="14"/>
        <v>188.51000000000002</v>
      </c>
      <c r="W30" s="119">
        <f t="shared" si="14"/>
        <v>208.5</v>
      </c>
      <c r="X30" s="119">
        <f t="shared" si="14"/>
        <v>230</v>
      </c>
      <c r="Y30" s="130">
        <f t="shared" si="14"/>
        <v>627.0099999999999</v>
      </c>
      <c r="Z30" s="119">
        <f t="shared" si="14"/>
        <v>49320.5</v>
      </c>
      <c r="AA30" s="135">
        <f>AA23+AA19+AA14+AA18+AA25+AA17</f>
        <v>21223.489</v>
      </c>
      <c r="AB30" s="113">
        <f>+AB14+AB18+AB19+AB23+AB25+AB17</f>
        <v>59467.51</v>
      </c>
      <c r="AC30" s="113">
        <f aca="true" t="shared" si="15" ref="AC30:AJ30">+AC14+AC18+AC19+AC23+AC25+AC17</f>
        <v>14278.05968</v>
      </c>
      <c r="AD30" s="113">
        <f t="shared" si="15"/>
        <v>14499.38</v>
      </c>
      <c r="AE30" s="113">
        <f t="shared" si="15"/>
        <v>28777.439679999996</v>
      </c>
      <c r="AF30" s="113">
        <f t="shared" si="15"/>
        <v>22150.26</v>
      </c>
      <c r="AG30" s="113">
        <f t="shared" si="15"/>
        <v>6627.179680000001</v>
      </c>
      <c r="AH30" s="113">
        <f t="shared" si="15"/>
        <v>5946.751</v>
      </c>
      <c r="AI30" s="435">
        <f t="shared" si="15"/>
        <v>2215.026</v>
      </c>
      <c r="AJ30" s="113">
        <f t="shared" si="15"/>
        <v>31370.509</v>
      </c>
      <c r="AK30" s="106">
        <f>AK23+AK19+AK14</f>
        <v>0</v>
      </c>
      <c r="AL30" s="135">
        <f>AL23+AL19+AL14+AL18+AL25+AL17</f>
        <v>0</v>
      </c>
      <c r="AM30" s="108">
        <f>AM23+AM19+AM14+AM18+AM25+AM17+0.01</f>
        <v>33585.535</v>
      </c>
      <c r="AO30" s="116"/>
    </row>
    <row r="31" spans="1:41" ht="18.75" customHeight="1">
      <c r="A31" s="386" t="s">
        <v>128</v>
      </c>
      <c r="B31" s="104"/>
      <c r="C31" s="547"/>
      <c r="D31" s="534"/>
      <c r="E31" s="245"/>
      <c r="F31" s="105"/>
      <c r="G31" s="105"/>
      <c r="H31" s="105"/>
      <c r="I31" s="105"/>
      <c r="J31" s="105"/>
      <c r="K31" s="105"/>
      <c r="L31" s="139"/>
      <c r="M31" s="126"/>
      <c r="N31" s="126"/>
      <c r="O31" s="112"/>
      <c r="P31" s="126"/>
      <c r="Q31" s="112"/>
      <c r="R31" s="112"/>
      <c r="S31" s="126"/>
      <c r="T31" s="112"/>
      <c r="U31" s="139"/>
      <c r="V31" s="126"/>
      <c r="W31" s="126"/>
      <c r="X31" s="126"/>
      <c r="Y31" s="281"/>
      <c r="Z31" s="126"/>
      <c r="AA31" s="291"/>
      <c r="AB31" s="126"/>
      <c r="AC31" s="112"/>
      <c r="AD31" s="112"/>
      <c r="AE31" s="112"/>
      <c r="AF31" s="105"/>
      <c r="AG31" s="105"/>
      <c r="AH31" s="105"/>
      <c r="AI31" s="281"/>
      <c r="AJ31" s="105"/>
      <c r="AK31" s="105"/>
      <c r="AL31" s="134"/>
      <c r="AM31" s="104"/>
      <c r="AO31" s="116"/>
    </row>
    <row r="32" spans="1:41" s="91" customFormat="1" ht="18" customHeight="1">
      <c r="A32" s="382" t="s">
        <v>110</v>
      </c>
      <c r="B32" s="272" t="s">
        <v>151</v>
      </c>
      <c r="C32" s="542">
        <f>SUM(C33:C34)</f>
        <v>9546</v>
      </c>
      <c r="D32" s="523">
        <f aca="true" t="shared" si="16" ref="D32:K32">SUM(D33:D34)</f>
        <v>618</v>
      </c>
      <c r="E32" s="186">
        <f t="shared" si="16"/>
        <v>0</v>
      </c>
      <c r="F32" s="285">
        <f t="shared" si="16"/>
        <v>263.5</v>
      </c>
      <c r="G32" s="285">
        <f t="shared" si="16"/>
        <v>0</v>
      </c>
      <c r="H32" s="285">
        <f t="shared" si="16"/>
        <v>50</v>
      </c>
      <c r="I32" s="285">
        <f t="shared" si="16"/>
        <v>0</v>
      </c>
      <c r="J32" s="285">
        <f t="shared" si="16"/>
        <v>160</v>
      </c>
      <c r="K32" s="285">
        <f t="shared" si="16"/>
        <v>0</v>
      </c>
      <c r="L32" s="278">
        <f>SUM(L33:L34)</f>
        <v>1091.5</v>
      </c>
      <c r="M32" s="186">
        <f>SUM(M33:M34)</f>
        <v>1257</v>
      </c>
      <c r="N32" s="186">
        <f aca="true" t="shared" si="17" ref="N32:T32">SUM(N33:N34)</f>
        <v>600</v>
      </c>
      <c r="O32" s="186">
        <f t="shared" si="17"/>
        <v>0</v>
      </c>
      <c r="P32" s="186">
        <f t="shared" si="17"/>
        <v>105</v>
      </c>
      <c r="Q32" s="186">
        <f t="shared" si="17"/>
        <v>50</v>
      </c>
      <c r="R32" s="186">
        <f t="shared" si="17"/>
        <v>30</v>
      </c>
      <c r="S32" s="186">
        <f t="shared" si="17"/>
        <v>33.5</v>
      </c>
      <c r="T32" s="186">
        <f t="shared" si="17"/>
        <v>0</v>
      </c>
      <c r="U32" s="278">
        <f aca="true" t="shared" si="18" ref="U32:AJ32">SUM(U33:U34)</f>
        <v>2075.5</v>
      </c>
      <c r="V32" s="107">
        <f t="shared" si="18"/>
        <v>0</v>
      </c>
      <c r="W32" s="107">
        <f t="shared" si="18"/>
        <v>62</v>
      </c>
      <c r="X32" s="107">
        <f t="shared" si="18"/>
        <v>0</v>
      </c>
      <c r="Y32" s="277">
        <f t="shared" si="18"/>
        <v>62</v>
      </c>
      <c r="Z32" s="273">
        <f t="shared" si="18"/>
        <v>6317</v>
      </c>
      <c r="AA32" s="277">
        <f t="shared" si="18"/>
        <v>10.369999999999777</v>
      </c>
      <c r="AB32" s="186">
        <f t="shared" si="18"/>
        <v>9546</v>
      </c>
      <c r="AC32" s="285">
        <f t="shared" si="18"/>
        <v>1175.0300000000018</v>
      </c>
      <c r="AD32" s="285">
        <f t="shared" si="18"/>
        <v>7477.29</v>
      </c>
      <c r="AE32" s="285">
        <f t="shared" si="18"/>
        <v>8652.320000000002</v>
      </c>
      <c r="AF32" s="285">
        <f t="shared" si="18"/>
        <v>5352.030000000001</v>
      </c>
      <c r="AG32" s="285">
        <f t="shared" si="18"/>
        <v>3300.290000000002</v>
      </c>
      <c r="AH32" s="102">
        <f t="shared" si="18"/>
        <v>954.6</v>
      </c>
      <c r="AI32" s="278">
        <f t="shared" si="18"/>
        <v>535.2030000000001</v>
      </c>
      <c r="AJ32" s="102">
        <f t="shared" si="18"/>
        <v>3239.37</v>
      </c>
      <c r="AK32" s="102"/>
      <c r="AL32" s="276">
        <f>SUM(AL33:AL34)</f>
        <v>3782</v>
      </c>
      <c r="AM32" s="107">
        <f>SUM(AM33:AM34)</f>
        <v>7556.572999999999</v>
      </c>
      <c r="AO32" s="116"/>
    </row>
    <row r="33" spans="1:41" s="91" customFormat="1" ht="18" customHeight="1" hidden="1">
      <c r="A33" s="387" t="s">
        <v>194</v>
      </c>
      <c r="B33" s="272"/>
      <c r="C33" s="541">
        <f>'HOJA-TRANSF'!B36</f>
        <v>6790</v>
      </c>
      <c r="D33" s="535">
        <f>'HOJA-TRANSF'!C36</f>
        <v>474</v>
      </c>
      <c r="E33" s="187">
        <f>'HOJA-TRANSF'!D36</f>
        <v>0</v>
      </c>
      <c r="F33" s="301">
        <f>'HOJA-TRANSF'!E36</f>
        <v>229.5</v>
      </c>
      <c r="G33" s="301">
        <f>'HOJA-TRANSF'!F36</f>
        <v>0</v>
      </c>
      <c r="H33" s="301">
        <f>'HOJA-TRANSF'!G36</f>
        <v>50</v>
      </c>
      <c r="I33" s="301">
        <f>'HOJA-TRANSF'!H36</f>
        <v>0</v>
      </c>
      <c r="J33" s="301">
        <f>'HOJA-TRANSF'!I36</f>
        <v>80</v>
      </c>
      <c r="K33" s="301">
        <f>'HOJA-TRANSF'!J36</f>
        <v>0</v>
      </c>
      <c r="L33" s="279">
        <f>SUM(D33:K33)</f>
        <v>833.5</v>
      </c>
      <c r="M33" s="187">
        <f>'HOJA-TRANSF'!L36</f>
        <v>1257</v>
      </c>
      <c r="N33" s="187">
        <f>'HOJA-TRANSF'!M36</f>
        <v>600</v>
      </c>
      <c r="O33" s="187">
        <f>'HOJA-TRANSF'!N36</f>
        <v>0</v>
      </c>
      <c r="P33" s="187">
        <f>'HOJA-TRANSF'!O36</f>
        <v>105</v>
      </c>
      <c r="Q33" s="187">
        <f>'HOJA-TRANSF'!P36</f>
        <v>50</v>
      </c>
      <c r="R33" s="187">
        <f>'HOJA-TRANSF'!Q36</f>
        <v>18</v>
      </c>
      <c r="S33" s="187">
        <f>'HOJA-TRANSF'!R36</f>
        <v>33.5</v>
      </c>
      <c r="T33" s="187">
        <f>'HOJA-TRANSF'!S36</f>
        <v>0</v>
      </c>
      <c r="U33" s="279">
        <f>SUM(M33:T33)</f>
        <v>2063.5</v>
      </c>
      <c r="V33" s="187">
        <f>'HOJA-TRANSF'!V36</f>
        <v>0</v>
      </c>
      <c r="W33" s="187">
        <f>'HOJA-TRANSF'!W36</f>
        <v>62</v>
      </c>
      <c r="X33" s="187">
        <f>'HOJA-TRANSF'!X36</f>
        <v>0</v>
      </c>
      <c r="Y33" s="303">
        <f>SUM(V33:X33)</f>
        <v>62</v>
      </c>
      <c r="Z33" s="304">
        <f>'HOJA-TRANSF'!AD36</f>
        <v>3831</v>
      </c>
      <c r="AA33" s="395">
        <f>AM33-L33-U33-AL33-Y33-AI33</f>
        <v>0</v>
      </c>
      <c r="AB33" s="187">
        <f>L33+U33+Z33+Y33</f>
        <v>6790</v>
      </c>
      <c r="AC33" s="301">
        <f>'HOJA-TRANSF'!AF36</f>
        <v>1.5276668818842154E-12</v>
      </c>
      <c r="AD33" s="301">
        <f>'HOJA-TRANSF'!AG36</f>
        <v>6089.29</v>
      </c>
      <c r="AE33" s="301">
        <f>'HOJA-TRANSF'!AH36</f>
        <v>6089.290000000002</v>
      </c>
      <c r="AF33" s="306">
        <f>'HOJA-TRANSF'!AI36</f>
        <v>3152</v>
      </c>
      <c r="AG33" s="306">
        <f>'HOJA-TRANSF'!AJ36</f>
        <v>2937.290000000002</v>
      </c>
      <c r="AH33" s="306">
        <f>C33*10%</f>
        <v>679</v>
      </c>
      <c r="AI33" s="279">
        <f aca="true" t="shared" si="19" ref="AI33:AI43">AF33*10%</f>
        <v>315.20000000000005</v>
      </c>
      <c r="AJ33" s="306">
        <f>AM33-AL33-AI33-AK33</f>
        <v>2959</v>
      </c>
      <c r="AK33" s="102"/>
      <c r="AL33" s="380">
        <f>'HOJA-TRANSF'!AN36</f>
        <v>3782</v>
      </c>
      <c r="AM33" s="359">
        <f>AB33-AF33-AH33+AI33+AL33+AK33</f>
        <v>7056.2</v>
      </c>
      <c r="AO33" s="116"/>
    </row>
    <row r="34" spans="1:41" s="91" customFormat="1" ht="18" customHeight="1" hidden="1">
      <c r="A34" s="404" t="s">
        <v>57</v>
      </c>
      <c r="B34" s="272"/>
      <c r="C34" s="541">
        <f>'HOJA-TRANSF'!B37</f>
        <v>2756</v>
      </c>
      <c r="D34" s="535">
        <f>'HOJA-TRANSF'!C37</f>
        <v>144</v>
      </c>
      <c r="E34" s="187">
        <f>'HOJA-TRANSF'!D37</f>
        <v>0</v>
      </c>
      <c r="F34" s="301">
        <f>'HOJA-TRANSF'!E37</f>
        <v>34</v>
      </c>
      <c r="G34" s="301">
        <f>'HOJA-TRANSF'!F37</f>
        <v>0</v>
      </c>
      <c r="H34" s="301">
        <f>'HOJA-TRANSF'!G37</f>
        <v>0</v>
      </c>
      <c r="I34" s="301">
        <f>'HOJA-TRANSF'!H37</f>
        <v>0</v>
      </c>
      <c r="J34" s="301">
        <f>'HOJA-TRANSF'!I37</f>
        <v>80</v>
      </c>
      <c r="K34" s="301">
        <f>'HOJA-TRANSF'!J37</f>
        <v>0</v>
      </c>
      <c r="L34" s="279">
        <f>SUM(D34:K34)</f>
        <v>258</v>
      </c>
      <c r="M34" s="187">
        <f>'HOJA-TRANSF'!L37</f>
        <v>0</v>
      </c>
      <c r="N34" s="187">
        <f>'HOJA-TRANSF'!M37</f>
        <v>0</v>
      </c>
      <c r="O34" s="187">
        <f>'HOJA-TRANSF'!N37</f>
        <v>0</v>
      </c>
      <c r="P34" s="187">
        <f>'HOJA-TRANSF'!O37</f>
        <v>0</v>
      </c>
      <c r="Q34" s="187">
        <f>'HOJA-TRANSF'!P37</f>
        <v>0</v>
      </c>
      <c r="R34" s="187">
        <f>'HOJA-TRANSF'!Q37</f>
        <v>12</v>
      </c>
      <c r="S34" s="187">
        <f>'HOJA-TRANSF'!R37</f>
        <v>0</v>
      </c>
      <c r="T34" s="187">
        <f>'HOJA-TRANSF'!S37</f>
        <v>0</v>
      </c>
      <c r="U34" s="279">
        <f>SUM(M34:T34)</f>
        <v>12</v>
      </c>
      <c r="V34" s="187">
        <f>'HOJA-TRANSF'!V37</f>
        <v>0</v>
      </c>
      <c r="W34" s="187">
        <f>'HOJA-TRANSF'!W37</f>
        <v>0</v>
      </c>
      <c r="X34" s="187">
        <f>'HOJA-TRANSF'!X37</f>
        <v>0</v>
      </c>
      <c r="Y34" s="303">
        <f>SUM(V34:X34)</f>
        <v>0</v>
      </c>
      <c r="Z34" s="304">
        <f>'HOJA-TRANSF'!AD37</f>
        <v>2486</v>
      </c>
      <c r="AA34" s="395">
        <f>AM34-L34-U34-AL34-Y34-AI34</f>
        <v>10.369999999999777</v>
      </c>
      <c r="AB34" s="187">
        <f>L34+U34+Z34+Y34</f>
        <v>2756</v>
      </c>
      <c r="AC34" s="301">
        <f>'HOJA-TRANSF'!AF37</f>
        <v>1175.0300000000002</v>
      </c>
      <c r="AD34" s="301">
        <f>'HOJA-TRANSF'!AG37</f>
        <v>1388</v>
      </c>
      <c r="AE34" s="301">
        <f>'HOJA-TRANSF'!AH37</f>
        <v>2563.03</v>
      </c>
      <c r="AF34" s="306">
        <f>'HOJA-TRANSF'!AI37</f>
        <v>2200.03</v>
      </c>
      <c r="AG34" s="306">
        <f>'HOJA-TRANSF'!AJ37</f>
        <v>363</v>
      </c>
      <c r="AH34" s="306">
        <f>C34*10%</f>
        <v>275.6</v>
      </c>
      <c r="AI34" s="279">
        <f t="shared" si="19"/>
        <v>220.00300000000004</v>
      </c>
      <c r="AJ34" s="306">
        <f>AM34-AL34-AI34-AK34</f>
        <v>280.3699999999998</v>
      </c>
      <c r="AK34" s="102"/>
      <c r="AL34" s="380">
        <f>'HOJA-TRANSF'!AN38</f>
        <v>0</v>
      </c>
      <c r="AM34" s="359">
        <f>AB34-AF34-AH34+AI34+AL34+AK34</f>
        <v>500.3729999999998</v>
      </c>
      <c r="AO34" s="116"/>
    </row>
    <row r="35" spans="1:41" s="91" customFormat="1" ht="18" customHeight="1">
      <c r="A35" s="382" t="s">
        <v>129</v>
      </c>
      <c r="B35" s="272" t="s">
        <v>151</v>
      </c>
      <c r="C35" s="543">
        <f>'HOJA-TRANSF'!B38</f>
        <v>5003.74</v>
      </c>
      <c r="D35" s="523">
        <f>'HOJA-TRANSF'!C38</f>
        <v>480</v>
      </c>
      <c r="E35" s="186">
        <f>'HOJA-TRANSF'!D38</f>
        <v>0</v>
      </c>
      <c r="F35" s="285">
        <f>'HOJA-TRANSF'!E38</f>
        <v>255</v>
      </c>
      <c r="G35" s="285">
        <f>'HOJA-TRANSF'!F38</f>
        <v>0</v>
      </c>
      <c r="H35" s="285">
        <f>'HOJA-TRANSF'!G38</f>
        <v>30</v>
      </c>
      <c r="I35" s="285">
        <f>'HOJA-TRANSF'!H38</f>
        <v>0</v>
      </c>
      <c r="J35" s="285">
        <f>'HOJA-TRANSF'!I38</f>
        <v>140</v>
      </c>
      <c r="K35" s="285">
        <f>'HOJA-TRANSF'!J38</f>
        <v>48</v>
      </c>
      <c r="L35" s="278">
        <f>SUM(D35:K35)</f>
        <v>953</v>
      </c>
      <c r="M35" s="186">
        <f>'HOJA-TRANSF'!L38</f>
        <v>0</v>
      </c>
      <c r="N35" s="186">
        <f>'HOJA-TRANSF'!M38</f>
        <v>100</v>
      </c>
      <c r="O35" s="186">
        <f>'HOJA-TRANSF'!N38</f>
        <v>0</v>
      </c>
      <c r="P35" s="186">
        <f>'HOJA-TRANSF'!O38</f>
        <v>0</v>
      </c>
      <c r="Q35" s="186">
        <f>'HOJA-TRANSF'!P38</f>
        <v>0</v>
      </c>
      <c r="R35" s="186">
        <f>'HOJA-TRANSF'!Q38</f>
        <v>12</v>
      </c>
      <c r="S35" s="186">
        <f>'HOJA-TRANSF'!R38</f>
        <v>8.5</v>
      </c>
      <c r="T35" s="186">
        <f>'HOJA-TRANSF'!S38</f>
        <v>0</v>
      </c>
      <c r="U35" s="278">
        <f>SUM(M35:T35)</f>
        <v>120.5</v>
      </c>
      <c r="V35" s="186">
        <f>'HOJA-TRANSF'!V38</f>
        <v>1.24</v>
      </c>
      <c r="W35" s="186">
        <f>'HOJA-TRANSF'!W38</f>
        <v>0</v>
      </c>
      <c r="X35" s="186">
        <f>'HOJA-TRANSF'!W38</f>
        <v>0</v>
      </c>
      <c r="Y35" s="277">
        <f>SUM(V35:X35)</f>
        <v>1.24</v>
      </c>
      <c r="Z35" s="273">
        <f>'HOJA-TRANSF'!AD38</f>
        <v>3929</v>
      </c>
      <c r="AA35" s="277">
        <f>AM35-L35-U35-Y35-AI35</f>
        <v>2555.196</v>
      </c>
      <c r="AB35" s="186">
        <f>L35+U35+Z35+Y35</f>
        <v>5003.74</v>
      </c>
      <c r="AC35" s="285">
        <f>'HOJA-TRANSF'!AF38</f>
        <v>0</v>
      </c>
      <c r="AD35" s="285">
        <f>'HOJA-TRANSF'!AG38</f>
        <v>873.43</v>
      </c>
      <c r="AE35" s="285">
        <f>'HOJA-TRANSF'!AH38</f>
        <v>873.43</v>
      </c>
      <c r="AF35" s="102">
        <f>'HOJA-TRANSF'!AI38</f>
        <v>873.43</v>
      </c>
      <c r="AG35" s="102">
        <f>'HOJA-TRANSF'!AJ38</f>
        <v>0</v>
      </c>
      <c r="AH35" s="102">
        <f>C35*10%</f>
        <v>500.374</v>
      </c>
      <c r="AI35" s="278">
        <f t="shared" si="19"/>
        <v>87.343</v>
      </c>
      <c r="AJ35" s="102">
        <f>AM35-AL35-AI35</f>
        <v>3629.9359999999997</v>
      </c>
      <c r="AK35" s="102"/>
      <c r="AL35" s="276">
        <f>'HOJA-TRANSF'!AN38</f>
        <v>0</v>
      </c>
      <c r="AM35" s="107">
        <f aca="true" t="shared" si="20" ref="AM35:AM40">AB35-AF35-AH35+AI35+AL35</f>
        <v>3717.2789999999995</v>
      </c>
      <c r="AO35" s="116"/>
    </row>
    <row r="36" spans="1:41" ht="18" customHeight="1">
      <c r="A36" s="384" t="s">
        <v>130</v>
      </c>
      <c r="B36" s="99" t="s">
        <v>151</v>
      </c>
      <c r="C36" s="548">
        <f>SUM(C37:C39)</f>
        <v>16055</v>
      </c>
      <c r="D36" s="533">
        <f>SUM(D37:D39)</f>
        <v>1428</v>
      </c>
      <c r="E36" s="85">
        <f aca="true" t="shared" si="21" ref="E36:K36">SUM(E37:E39)</f>
        <v>160</v>
      </c>
      <c r="F36" s="101">
        <f t="shared" si="21"/>
        <v>527</v>
      </c>
      <c r="G36" s="101">
        <f t="shared" si="21"/>
        <v>0</v>
      </c>
      <c r="H36" s="101">
        <f>SUM(H37:H39)</f>
        <v>0</v>
      </c>
      <c r="I36" s="101">
        <f>SUM(I37:I39)</f>
        <v>0</v>
      </c>
      <c r="J36" s="101">
        <f t="shared" si="21"/>
        <v>360</v>
      </c>
      <c r="K36" s="101">
        <f t="shared" si="21"/>
        <v>64</v>
      </c>
      <c r="L36" s="138">
        <f aca="true" t="shared" si="22" ref="L36:Q36">SUM(L37:L39)</f>
        <v>2539</v>
      </c>
      <c r="M36" s="107">
        <f t="shared" si="22"/>
        <v>0</v>
      </c>
      <c r="N36" s="107">
        <f t="shared" si="22"/>
        <v>800</v>
      </c>
      <c r="O36" s="102">
        <f t="shared" si="22"/>
        <v>0</v>
      </c>
      <c r="P36" s="107">
        <f t="shared" si="22"/>
        <v>45</v>
      </c>
      <c r="Q36" s="102">
        <f t="shared" si="22"/>
        <v>15</v>
      </c>
      <c r="R36" s="102">
        <f aca="true" t="shared" si="23" ref="R36:Y36">SUM(R37:R39)</f>
        <v>90</v>
      </c>
      <c r="S36" s="107">
        <f t="shared" si="23"/>
        <v>0</v>
      </c>
      <c r="T36" s="102">
        <f t="shared" si="23"/>
        <v>0</v>
      </c>
      <c r="U36" s="278">
        <f t="shared" si="23"/>
        <v>950</v>
      </c>
      <c r="V36" s="107">
        <f t="shared" si="23"/>
        <v>0</v>
      </c>
      <c r="W36" s="107">
        <f t="shared" si="23"/>
        <v>0</v>
      </c>
      <c r="X36" s="107">
        <f t="shared" si="23"/>
        <v>0</v>
      </c>
      <c r="Y36" s="278">
        <f t="shared" si="23"/>
        <v>0</v>
      </c>
      <c r="Z36" s="107">
        <f aca="true" t="shared" si="24" ref="Z36:AI36">SUM(Z37:Z39)</f>
        <v>12566</v>
      </c>
      <c r="AA36" s="277">
        <f>SUM(AA37:AA39)</f>
        <v>5083.890000000001</v>
      </c>
      <c r="AB36" s="107">
        <f>SUM(AB37:AB39)</f>
        <v>16055</v>
      </c>
      <c r="AC36" s="102">
        <f t="shared" si="24"/>
        <v>4532.370000000001</v>
      </c>
      <c r="AD36" s="102">
        <f t="shared" si="24"/>
        <v>4760.610000000001</v>
      </c>
      <c r="AE36" s="102">
        <f t="shared" si="24"/>
        <v>9292.98</v>
      </c>
      <c r="AF36" s="101">
        <f t="shared" si="24"/>
        <v>5876.610000000001</v>
      </c>
      <c r="AG36" s="101">
        <f t="shared" si="24"/>
        <v>3416.3700000000003</v>
      </c>
      <c r="AH36" s="101">
        <f t="shared" si="24"/>
        <v>1605.5</v>
      </c>
      <c r="AI36" s="278">
        <f t="shared" si="24"/>
        <v>587.661</v>
      </c>
      <c r="AJ36" s="101">
        <f>SUM(AJ37:AJ39)-0.01</f>
        <v>8572.880000000001</v>
      </c>
      <c r="AK36" s="101"/>
      <c r="AL36" s="133">
        <f>SUM(AL37:AL39)</f>
        <v>0</v>
      </c>
      <c r="AM36" s="85">
        <f>SUM(AM37:AM39)</f>
        <v>9160.551000000001</v>
      </c>
      <c r="AO36" s="116"/>
    </row>
    <row r="37" spans="1:41" ht="18" customHeight="1" hidden="1">
      <c r="A37" s="379" t="s">
        <v>14</v>
      </c>
      <c r="B37" s="99"/>
      <c r="C37" s="544">
        <f>'HOJA-TRANSF'!B39</f>
        <v>9289.5</v>
      </c>
      <c r="D37" s="224">
        <f>'HOJA-TRANSF'!C39</f>
        <v>504</v>
      </c>
      <c r="E37" s="110">
        <f>'HOJA-TRANSF'!D39</f>
        <v>145</v>
      </c>
      <c r="F37" s="296">
        <f>'HOJA-TRANSF'!E39</f>
        <v>153</v>
      </c>
      <c r="G37" s="296">
        <f>'HOJA-TRANSF'!F39</f>
        <v>0</v>
      </c>
      <c r="H37" s="296">
        <f>'HOJA-TRANSF'!G39</f>
        <v>0</v>
      </c>
      <c r="I37" s="296">
        <f>'HOJA-TRANSF'!H39</f>
        <v>0</v>
      </c>
      <c r="J37" s="296">
        <f>'HOJA-TRANSF'!I39</f>
        <v>70</v>
      </c>
      <c r="K37" s="296">
        <f>'HOJA-TRANSF'!J39</f>
        <v>56</v>
      </c>
      <c r="L37" s="140">
        <f>SUM(D37:K37)</f>
        <v>928</v>
      </c>
      <c r="M37" s="110">
        <f>'HOJA-TRANSF'!L39</f>
        <v>0</v>
      </c>
      <c r="N37" s="110">
        <f>'HOJA-TRANSF'!M39</f>
        <v>300</v>
      </c>
      <c r="O37" s="110">
        <f>'HOJA-TRANSF'!N39</f>
        <v>0</v>
      </c>
      <c r="P37" s="110">
        <f>'HOJA-TRANSF'!O39</f>
        <v>30</v>
      </c>
      <c r="Q37" s="110">
        <f>'HOJA-TRANSF'!P39</f>
        <v>15</v>
      </c>
      <c r="R37" s="110">
        <f>'HOJA-TRANSF'!Q39</f>
        <v>60</v>
      </c>
      <c r="S37" s="110">
        <f>'HOJA-TRANSF'!R39</f>
        <v>0</v>
      </c>
      <c r="T37" s="110">
        <f>'HOJA-TRANSF'!S39</f>
        <v>0</v>
      </c>
      <c r="U37" s="140">
        <f>SUM(M37:T37)</f>
        <v>405</v>
      </c>
      <c r="V37" s="359">
        <f>'HOJA-TRANSF'!V39</f>
        <v>0</v>
      </c>
      <c r="W37" s="359">
        <f>'HOJA-TRANSF'!W39</f>
        <v>0</v>
      </c>
      <c r="X37" s="359">
        <f>'HOJA-TRANSF'!W39</f>
        <v>0</v>
      </c>
      <c r="Y37" s="279">
        <f>SUM(V37:X37)</f>
        <v>0</v>
      </c>
      <c r="Z37" s="405">
        <f>'HOJA-TRANSF'!AD39</f>
        <v>7956.5</v>
      </c>
      <c r="AA37" s="199">
        <f>AM37-L37-U37-AL37-Y37-AI37</f>
        <v>3644.9100000000008</v>
      </c>
      <c r="AB37" s="187">
        <f>L37+U37+Z37+Y37</f>
        <v>9289.5</v>
      </c>
      <c r="AC37" s="301">
        <f>'HOJA-TRANSF'!AF39</f>
        <v>1662.6600000000003</v>
      </c>
      <c r="AD37" s="301">
        <f>'HOJA-TRANSF'!AG39</f>
        <v>1719.98</v>
      </c>
      <c r="AE37" s="301">
        <f>'HOJA-TRANSF'!AH39</f>
        <v>3382.6400000000003</v>
      </c>
      <c r="AF37" s="296">
        <f>'HOJA-TRANSF'!AI39</f>
        <v>3382.64</v>
      </c>
      <c r="AG37" s="296">
        <f>'HOJA-TRANSF'!AJ39</f>
        <v>0</v>
      </c>
      <c r="AH37" s="296">
        <f>C37*10%</f>
        <v>928.95</v>
      </c>
      <c r="AI37" s="279">
        <f t="shared" si="19"/>
        <v>338.264</v>
      </c>
      <c r="AJ37" s="296">
        <f>AM37-AL37-AI37</f>
        <v>4977.910000000001</v>
      </c>
      <c r="AK37" s="296"/>
      <c r="AL37" s="361">
        <f>'HOJA-TRANSF'!AN39</f>
        <v>0</v>
      </c>
      <c r="AM37" s="110">
        <f t="shared" si="20"/>
        <v>5316.174000000001</v>
      </c>
      <c r="AO37" s="116"/>
    </row>
    <row r="38" spans="1:41" ht="18" customHeight="1" hidden="1">
      <c r="A38" s="379" t="s">
        <v>62</v>
      </c>
      <c r="B38" s="99"/>
      <c r="C38" s="544">
        <f>'HOJA-TRANSF'!B40</f>
        <v>3655.5</v>
      </c>
      <c r="D38" s="224">
        <f>'HOJA-TRANSF'!C40</f>
        <v>444</v>
      </c>
      <c r="E38" s="110">
        <f>'HOJA-TRANSF'!D40</f>
        <v>10</v>
      </c>
      <c r="F38" s="296">
        <f>'HOJA-TRANSF'!E40</f>
        <v>212.5</v>
      </c>
      <c r="G38" s="296">
        <f>'HOJA-TRANSF'!F40</f>
        <v>0</v>
      </c>
      <c r="H38" s="296">
        <f>'HOJA-TRANSF'!G40</f>
        <v>0</v>
      </c>
      <c r="I38" s="296">
        <f>'HOJA-TRANSF'!H40</f>
        <v>0</v>
      </c>
      <c r="J38" s="296">
        <f>'HOJA-TRANSF'!I40</f>
        <v>150</v>
      </c>
      <c r="K38" s="296">
        <f>'HOJA-TRANSF'!J40</f>
        <v>8</v>
      </c>
      <c r="L38" s="140">
        <f>SUM(D38:K38)</f>
        <v>824.5</v>
      </c>
      <c r="M38" s="110">
        <f>'HOJA-TRANSF'!L40</f>
        <v>0</v>
      </c>
      <c r="N38" s="110">
        <f>'HOJA-TRANSF'!M40</f>
        <v>100</v>
      </c>
      <c r="O38" s="110">
        <f>'HOJA-TRANSF'!N40</f>
        <v>0</v>
      </c>
      <c r="P38" s="110">
        <f>'HOJA-TRANSF'!O40</f>
        <v>0</v>
      </c>
      <c r="Q38" s="110">
        <f>'HOJA-TRANSF'!P40</f>
        <v>0</v>
      </c>
      <c r="R38" s="110">
        <f>'HOJA-TRANSF'!Q40</f>
        <v>30</v>
      </c>
      <c r="S38" s="110">
        <f>'HOJA-TRANSF'!R40</f>
        <v>0</v>
      </c>
      <c r="T38" s="110">
        <f>'HOJA-TRANSF'!S40</f>
        <v>0</v>
      </c>
      <c r="U38" s="140">
        <f>SUM(M38:T38)</f>
        <v>130</v>
      </c>
      <c r="V38" s="359">
        <f>'HOJA-TRANSF'!V40</f>
        <v>0</v>
      </c>
      <c r="W38" s="359">
        <f>'HOJA-TRANSF'!W40</f>
        <v>0</v>
      </c>
      <c r="X38" s="359">
        <f>'HOJA-TRANSF'!W40</f>
        <v>0</v>
      </c>
      <c r="Y38" s="279">
        <f>SUM(V38:X38)</f>
        <v>0</v>
      </c>
      <c r="Z38" s="405">
        <f>'HOJA-TRANSF'!AD40</f>
        <v>2701</v>
      </c>
      <c r="AA38" s="199">
        <f>AM38-L38-U38-AL38-Y38-AI38</f>
        <v>3.126388037344441E-13</v>
      </c>
      <c r="AB38" s="187">
        <f>L38+U38+Z38+Y38</f>
        <v>3655.5</v>
      </c>
      <c r="AC38" s="301">
        <f>'HOJA-TRANSF'!AF40</f>
        <v>1289.79</v>
      </c>
      <c r="AD38" s="301">
        <f>'HOJA-TRANSF'!AG40</f>
        <v>1322.7</v>
      </c>
      <c r="AE38" s="301">
        <f>'HOJA-TRANSF'!AH40</f>
        <v>2612.49</v>
      </c>
      <c r="AF38" s="296">
        <f>'HOJA-TRANSF'!AI40</f>
        <v>2335.45</v>
      </c>
      <c r="AG38" s="296">
        <f>'HOJA-TRANSF'!AJ40</f>
        <v>277.03999999999996</v>
      </c>
      <c r="AH38" s="296">
        <f>C38*10%</f>
        <v>365.55</v>
      </c>
      <c r="AI38" s="279">
        <f t="shared" si="19"/>
        <v>233.545</v>
      </c>
      <c r="AJ38" s="296">
        <f>AM38-AL38-AI38</f>
        <v>954.5000000000003</v>
      </c>
      <c r="AK38" s="296"/>
      <c r="AL38" s="361">
        <f>'HOJA-TRANSF'!AN40</f>
        <v>0</v>
      </c>
      <c r="AM38" s="110">
        <f t="shared" si="20"/>
        <v>1188.0450000000003</v>
      </c>
      <c r="AO38" s="116"/>
    </row>
    <row r="39" spans="1:41" ht="18.75" customHeight="1" hidden="1">
      <c r="A39" s="379" t="s">
        <v>63</v>
      </c>
      <c r="B39" s="99"/>
      <c r="C39" s="544">
        <f>'HOJA-TRANSF'!B41</f>
        <v>3110</v>
      </c>
      <c r="D39" s="224">
        <f>'HOJA-TRANSF'!C41</f>
        <v>480</v>
      </c>
      <c r="E39" s="110">
        <f>'HOJA-TRANSF'!D41</f>
        <v>5</v>
      </c>
      <c r="F39" s="296">
        <f>'HOJA-TRANSF'!E41</f>
        <v>161.5</v>
      </c>
      <c r="G39" s="296">
        <f>'HOJA-TRANSF'!F41</f>
        <v>0</v>
      </c>
      <c r="H39" s="296">
        <f>'HOJA-TRANSF'!G41</f>
        <v>0</v>
      </c>
      <c r="I39" s="296">
        <f>'HOJA-TRANSF'!H41</f>
        <v>0</v>
      </c>
      <c r="J39" s="296">
        <f>'HOJA-TRANSF'!I41</f>
        <v>140</v>
      </c>
      <c r="K39" s="296">
        <f>'HOJA-TRANSF'!J41</f>
        <v>0</v>
      </c>
      <c r="L39" s="140">
        <f>SUM(D39:K39)</f>
        <v>786.5</v>
      </c>
      <c r="M39" s="110">
        <f>'HOJA-TRANSF'!L41</f>
        <v>0</v>
      </c>
      <c r="N39" s="110">
        <f>'HOJA-TRANSF'!M41</f>
        <v>400</v>
      </c>
      <c r="O39" s="110">
        <f>'HOJA-TRANSF'!N41</f>
        <v>0</v>
      </c>
      <c r="P39" s="110">
        <f>'HOJA-TRANSF'!O41</f>
        <v>15</v>
      </c>
      <c r="Q39" s="110">
        <f>'HOJA-TRANSF'!P41</f>
        <v>0</v>
      </c>
      <c r="R39" s="110">
        <f>'HOJA-TRANSF'!Q41</f>
        <v>0</v>
      </c>
      <c r="S39" s="110">
        <f>'HOJA-TRANSF'!R41</f>
        <v>0</v>
      </c>
      <c r="T39" s="110">
        <f>'HOJA-TRANSF'!S41</f>
        <v>0</v>
      </c>
      <c r="U39" s="140">
        <f>SUM(M39:T39)</f>
        <v>415</v>
      </c>
      <c r="V39" s="359">
        <f>'HOJA-TRANSF'!V41</f>
        <v>0</v>
      </c>
      <c r="W39" s="359">
        <f>'HOJA-TRANSF'!W41</f>
        <v>0</v>
      </c>
      <c r="X39" s="359">
        <f>'HOJA-TRANSF'!W41</f>
        <v>0</v>
      </c>
      <c r="Y39" s="279">
        <f>SUM(V39:X39)</f>
        <v>0</v>
      </c>
      <c r="Z39" s="405">
        <f>'HOJA-TRANSF'!AD41</f>
        <v>1908.5</v>
      </c>
      <c r="AA39" s="199">
        <f>AM39-L39-U39-AL39-Y39-AI39</f>
        <v>1438.9799999999998</v>
      </c>
      <c r="AB39" s="187">
        <f>L39+U39+Z39+Y39</f>
        <v>3110</v>
      </c>
      <c r="AC39" s="301">
        <f>'HOJA-TRANSF'!AF41</f>
        <v>1579.92</v>
      </c>
      <c r="AD39" s="301">
        <f>'HOJA-TRANSF'!AG41</f>
        <v>1717.93</v>
      </c>
      <c r="AE39" s="301">
        <f>'HOJA-TRANSF'!AH41</f>
        <v>3297.8500000000004</v>
      </c>
      <c r="AF39" s="296">
        <f>'HOJA-TRANSF'!AI41</f>
        <v>158.52</v>
      </c>
      <c r="AG39" s="296">
        <f>'HOJA-TRANSF'!AJ41</f>
        <v>3139.3300000000004</v>
      </c>
      <c r="AH39" s="296">
        <f>C39*10%</f>
        <v>311</v>
      </c>
      <c r="AI39" s="279">
        <f t="shared" si="19"/>
        <v>15.852000000000002</v>
      </c>
      <c r="AJ39" s="296">
        <f>AM39-AL39-AI39-AK39</f>
        <v>2640.48</v>
      </c>
      <c r="AK39" s="296"/>
      <c r="AL39" s="361">
        <f>'HOJA-TRANSF'!AN41</f>
        <v>0</v>
      </c>
      <c r="AM39" s="110">
        <f t="shared" si="20"/>
        <v>2656.332</v>
      </c>
      <c r="AO39" s="116"/>
    </row>
    <row r="40" spans="1:41" s="91" customFormat="1" ht="18" customHeight="1">
      <c r="A40" s="388" t="s">
        <v>131</v>
      </c>
      <c r="B40" s="287" t="s">
        <v>151</v>
      </c>
      <c r="C40" s="543">
        <f>'HOJA-TRANSF'!B42</f>
        <v>3104</v>
      </c>
      <c r="D40" s="533">
        <f>'HOJA-TRANSF'!C42</f>
        <v>132</v>
      </c>
      <c r="E40" s="85">
        <f>'HOJA-TRANSF'!D42</f>
        <v>15</v>
      </c>
      <c r="F40" s="101">
        <f>'HOJA-TRANSF'!E42</f>
        <v>25.5</v>
      </c>
      <c r="G40" s="101">
        <f>'HOJA-TRANSF'!F42</f>
        <v>0</v>
      </c>
      <c r="H40" s="101">
        <f>'HOJA-TRANSF'!G42</f>
        <v>0</v>
      </c>
      <c r="I40" s="101">
        <f>'HOJA-TRANSF'!H42</f>
        <v>0</v>
      </c>
      <c r="J40" s="101">
        <f>'HOJA-TRANSF'!I42</f>
        <v>60</v>
      </c>
      <c r="K40" s="101">
        <f>'HOJA-TRANSF'!J42</f>
        <v>8</v>
      </c>
      <c r="L40" s="282">
        <f>SUM(D40:K40)</f>
        <v>240.5</v>
      </c>
      <c r="M40" s="85">
        <f>'HOJA-TRANSF'!L42</f>
        <v>0</v>
      </c>
      <c r="N40" s="85">
        <f>'HOJA-TRANSF'!M42</f>
        <v>0</v>
      </c>
      <c r="O40" s="85">
        <f>'HOJA-TRANSF'!N42</f>
        <v>0</v>
      </c>
      <c r="P40" s="85">
        <f>'HOJA-TRANSF'!O42</f>
        <v>0</v>
      </c>
      <c r="Q40" s="85">
        <f>'HOJA-TRANSF'!P42</f>
        <v>0</v>
      </c>
      <c r="R40" s="85">
        <f>'HOJA-TRANSF'!Q42</f>
        <v>0</v>
      </c>
      <c r="S40" s="85">
        <f>'HOJA-TRANSF'!R42</f>
        <v>0</v>
      </c>
      <c r="T40" s="85">
        <f>'HOJA-TRANSF'!S42</f>
        <v>0</v>
      </c>
      <c r="U40" s="282">
        <f>SUM(M40:T40)</f>
        <v>0</v>
      </c>
      <c r="V40" s="271">
        <f>'HOJA-TRANSF'!V42</f>
        <v>0</v>
      </c>
      <c r="W40" s="271">
        <f>'HOJA-TRANSF'!W42</f>
        <v>0</v>
      </c>
      <c r="X40" s="271">
        <f>'HOJA-TRANSF'!W42</f>
        <v>0</v>
      </c>
      <c r="Y40" s="282">
        <f>SUM(V40:X40)</f>
        <v>0</v>
      </c>
      <c r="Z40" s="407">
        <f>'HOJA-TRANSF'!AD42</f>
        <v>2863.5</v>
      </c>
      <c r="AA40" s="277">
        <f>AM40-L40-U40-Y40-AI40</f>
        <v>2394.58</v>
      </c>
      <c r="AB40" s="186">
        <f>L40+U40+Z40+Y40</f>
        <v>3104</v>
      </c>
      <c r="AC40" s="286">
        <f>'HOJA-TRANSF'!AF42</f>
        <v>0</v>
      </c>
      <c r="AD40" s="286">
        <f>'HOJA-TRANSF'!AG42</f>
        <v>158.52</v>
      </c>
      <c r="AE40" s="286">
        <f>'HOJA-TRANSF'!AH42</f>
        <v>158.52</v>
      </c>
      <c r="AF40" s="101">
        <f>'HOJA-TRANSF'!AI42</f>
        <v>158.52</v>
      </c>
      <c r="AG40" s="102">
        <f>'HOJA-TRANSF'!AJ42</f>
        <v>0</v>
      </c>
      <c r="AH40" s="145">
        <f>C40*10%</f>
        <v>310.40000000000003</v>
      </c>
      <c r="AI40" s="282">
        <f t="shared" si="19"/>
        <v>15.852000000000002</v>
      </c>
      <c r="AJ40" s="102">
        <f>AM40-AL40-AI40</f>
        <v>2635.08</v>
      </c>
      <c r="AK40" s="145"/>
      <c r="AL40" s="292">
        <f>'HOJA-TRANSF'!AN42</f>
        <v>0</v>
      </c>
      <c r="AM40" s="107">
        <f t="shared" si="20"/>
        <v>2650.932</v>
      </c>
      <c r="AO40" s="116"/>
    </row>
    <row r="41" spans="1:41" s="91" customFormat="1" ht="18" customHeight="1" thickBot="1">
      <c r="A41" s="382" t="s">
        <v>132</v>
      </c>
      <c r="B41" s="272" t="s">
        <v>151</v>
      </c>
      <c r="C41" s="548">
        <f>SUM(C42:C43)</f>
        <v>15208</v>
      </c>
      <c r="D41" s="531">
        <f>SUM(D42:D43)</f>
        <v>756</v>
      </c>
      <c r="E41" s="107">
        <f aca="true" t="shared" si="25" ref="E41:AL41">SUM(E42:E43)</f>
        <v>50</v>
      </c>
      <c r="F41" s="102">
        <f t="shared" si="25"/>
        <v>178.5</v>
      </c>
      <c r="G41" s="102">
        <f t="shared" si="25"/>
        <v>0</v>
      </c>
      <c r="H41" s="102">
        <f>SUM(H42:H43)</f>
        <v>0</v>
      </c>
      <c r="I41" s="102">
        <f>SUM(I42:I43)</f>
        <v>0</v>
      </c>
      <c r="J41" s="102">
        <f t="shared" si="25"/>
        <v>180</v>
      </c>
      <c r="K41" s="102">
        <f t="shared" si="25"/>
        <v>44.5</v>
      </c>
      <c r="L41" s="278">
        <f>SUM(L42:L43)</f>
        <v>1209</v>
      </c>
      <c r="M41" s="107">
        <f t="shared" si="25"/>
        <v>0</v>
      </c>
      <c r="N41" s="107">
        <f t="shared" si="25"/>
        <v>300</v>
      </c>
      <c r="O41" s="102">
        <f t="shared" si="25"/>
        <v>0</v>
      </c>
      <c r="P41" s="107">
        <f t="shared" si="25"/>
        <v>60</v>
      </c>
      <c r="Q41" s="102">
        <f t="shared" si="25"/>
        <v>0</v>
      </c>
      <c r="R41" s="102">
        <f t="shared" si="25"/>
        <v>12</v>
      </c>
      <c r="S41" s="107">
        <f t="shared" si="25"/>
        <v>0</v>
      </c>
      <c r="T41" s="102">
        <f t="shared" si="25"/>
        <v>0</v>
      </c>
      <c r="U41" s="278">
        <f aca="true" t="shared" si="26" ref="U41:AB41">SUM(U42:U43)</f>
        <v>372</v>
      </c>
      <c r="V41" s="107">
        <f t="shared" si="26"/>
        <v>8.5</v>
      </c>
      <c r="W41" s="107">
        <f t="shared" si="26"/>
        <v>15</v>
      </c>
      <c r="X41" s="107">
        <f t="shared" si="26"/>
        <v>0</v>
      </c>
      <c r="Y41" s="278">
        <f t="shared" si="26"/>
        <v>23.5</v>
      </c>
      <c r="Z41" s="107">
        <f t="shared" si="26"/>
        <v>13603.5</v>
      </c>
      <c r="AA41" s="277">
        <f>SUM(AA42:AA43)</f>
        <v>9438.029999999999</v>
      </c>
      <c r="AB41" s="107">
        <f t="shared" si="26"/>
        <v>15208</v>
      </c>
      <c r="AC41" s="102">
        <f>SUM(AC42:AC43)</f>
        <v>648.1199999999999</v>
      </c>
      <c r="AD41" s="102">
        <f>SUM(AD42:AD43)</f>
        <v>1996.55</v>
      </c>
      <c r="AE41" s="102">
        <f>SUM(AE42:AE43)</f>
        <v>2644.67</v>
      </c>
      <c r="AF41" s="102">
        <f>SUM(AF42:AF43)</f>
        <v>2644.67</v>
      </c>
      <c r="AG41" s="102">
        <f t="shared" si="25"/>
        <v>0</v>
      </c>
      <c r="AH41" s="102">
        <f t="shared" si="25"/>
        <v>1520.8000000000002</v>
      </c>
      <c r="AI41" s="278">
        <f t="shared" si="25"/>
        <v>264.467</v>
      </c>
      <c r="AJ41" s="102">
        <f>SUM(AJ42:AJ43)</f>
        <v>11042.529999999999</v>
      </c>
      <c r="AK41" s="102"/>
      <c r="AL41" s="276">
        <f t="shared" si="25"/>
        <v>0</v>
      </c>
      <c r="AM41" s="102">
        <f>SUM(AM42:AM43)</f>
        <v>11306.997</v>
      </c>
      <c r="AO41" s="116"/>
    </row>
    <row r="42" spans="1:41" ht="18" customHeight="1" hidden="1">
      <c r="A42" s="379" t="s">
        <v>15</v>
      </c>
      <c r="B42" s="99"/>
      <c r="C42" s="544">
        <f>'HOJA-TRANSF'!B43</f>
        <v>6364.5</v>
      </c>
      <c r="D42" s="224">
        <f>'HOJA-TRANSF'!C43</f>
        <v>486</v>
      </c>
      <c r="E42" s="110">
        <f>'HOJA-TRANSF'!D43</f>
        <v>0</v>
      </c>
      <c r="F42" s="296">
        <f>'HOJA-TRANSF'!E43</f>
        <v>119</v>
      </c>
      <c r="G42" s="296">
        <f>'HOJA-TRANSF'!F43</f>
        <v>0</v>
      </c>
      <c r="H42" s="296">
        <f>'HOJA-TRANSF'!G43</f>
        <v>0</v>
      </c>
      <c r="I42" s="296">
        <f>'HOJA-TRANSF'!H43</f>
        <v>0</v>
      </c>
      <c r="J42" s="296">
        <f>'HOJA-TRANSF'!I43</f>
        <v>100</v>
      </c>
      <c r="K42" s="296">
        <f>'HOJA-TRANSF'!J43</f>
        <v>36.5</v>
      </c>
      <c r="L42" s="140">
        <f>SUM(D42:K42)</f>
        <v>741.5</v>
      </c>
      <c r="M42" s="110">
        <f>'HOJA-TRANSF'!L43</f>
        <v>0</v>
      </c>
      <c r="N42" s="110">
        <f>'HOJA-TRANSF'!M43</f>
        <v>100</v>
      </c>
      <c r="O42" s="110">
        <f>'HOJA-TRANSF'!N43</f>
        <v>0</v>
      </c>
      <c r="P42" s="110">
        <f>'HOJA-TRANSF'!O43</f>
        <v>15</v>
      </c>
      <c r="Q42" s="110">
        <f>'HOJA-TRANSF'!P43</f>
        <v>0</v>
      </c>
      <c r="R42" s="110">
        <f>'HOJA-TRANSF'!Q43</f>
        <v>6</v>
      </c>
      <c r="S42" s="110">
        <f>'HOJA-TRANSF'!R43</f>
        <v>0</v>
      </c>
      <c r="T42" s="110">
        <f>'HOJA-TRANSF'!S43</f>
        <v>0</v>
      </c>
      <c r="U42" s="140">
        <f>SUM(M42:T42)</f>
        <v>121</v>
      </c>
      <c r="V42" s="359">
        <f>'HOJA-TRANSF'!V43</f>
        <v>8.5</v>
      </c>
      <c r="W42" s="359">
        <f>'HOJA-TRANSF'!W43</f>
        <v>15</v>
      </c>
      <c r="X42" s="359">
        <f>'HOJA-TRANSF'!X43</f>
        <v>0</v>
      </c>
      <c r="Y42" s="279">
        <f>SUM(V42:X42)</f>
        <v>23.5</v>
      </c>
      <c r="Z42" s="405">
        <f>'HOJA-TRANSF'!AD43</f>
        <v>5478.5</v>
      </c>
      <c r="AA42" s="199">
        <f>AM42-L42-U42-AL42-Y42-AI42</f>
        <v>2977.34</v>
      </c>
      <c r="AB42" s="187">
        <f>L42+U42+Z42+Y42</f>
        <v>6364.5</v>
      </c>
      <c r="AC42" s="301">
        <f>'HOJA-TRANSF'!AF43</f>
        <v>648.1199999999999</v>
      </c>
      <c r="AD42" s="301">
        <f>'HOJA-TRANSF'!AG43</f>
        <v>1216.59</v>
      </c>
      <c r="AE42" s="301">
        <f>'HOJA-TRANSF'!AH43</f>
        <v>1864.7099999999998</v>
      </c>
      <c r="AF42" s="296">
        <f>'HOJA-TRANSF'!AI43</f>
        <v>1864.71</v>
      </c>
      <c r="AG42" s="296">
        <f>'HOJA-TRANSF'!AJ43</f>
        <v>0</v>
      </c>
      <c r="AH42" s="296">
        <f>C42*10%</f>
        <v>636.45</v>
      </c>
      <c r="AI42" s="279">
        <f t="shared" si="19"/>
        <v>186.471</v>
      </c>
      <c r="AJ42" s="296">
        <f>AM42-AL42-AI42</f>
        <v>3863.34</v>
      </c>
      <c r="AK42" s="296"/>
      <c r="AL42" s="361">
        <f>'HOJA-TRANSF'!AN43</f>
        <v>0</v>
      </c>
      <c r="AM42" s="110">
        <f>AB42-AF42-AH42+AI42+AL42</f>
        <v>4049.811</v>
      </c>
      <c r="AO42" s="116"/>
    </row>
    <row r="43" spans="1:41" ht="18" customHeight="1" hidden="1" thickBot="1">
      <c r="A43" s="379" t="s">
        <v>136</v>
      </c>
      <c r="B43" s="99"/>
      <c r="C43" s="544">
        <f>'HOJA-TRANSF'!B44</f>
        <v>8843.5</v>
      </c>
      <c r="D43" s="224">
        <f>'HOJA-TRANSF'!C44</f>
        <v>270</v>
      </c>
      <c r="E43" s="110">
        <f>'HOJA-TRANSF'!D44</f>
        <v>50</v>
      </c>
      <c r="F43" s="296">
        <f>'HOJA-TRANSF'!E44</f>
        <v>59.5</v>
      </c>
      <c r="G43" s="296">
        <f>'HOJA-TRANSF'!F44</f>
        <v>0</v>
      </c>
      <c r="H43" s="296">
        <f>'HOJA-TRANSF'!G44</f>
        <v>0</v>
      </c>
      <c r="I43" s="296">
        <f>'HOJA-TRANSF'!H44</f>
        <v>0</v>
      </c>
      <c r="J43" s="296">
        <f>'HOJA-TRANSF'!I44</f>
        <v>80</v>
      </c>
      <c r="K43" s="296">
        <f>'HOJA-TRANSF'!J44</f>
        <v>8</v>
      </c>
      <c r="L43" s="140">
        <f>SUM(D43:K43)</f>
        <v>467.5</v>
      </c>
      <c r="M43" s="110">
        <f>'HOJA-TRANSF'!L44</f>
        <v>0</v>
      </c>
      <c r="N43" s="110">
        <f>'HOJA-TRANSF'!M44</f>
        <v>200</v>
      </c>
      <c r="O43" s="110">
        <f>'HOJA-TRANSF'!N44</f>
        <v>0</v>
      </c>
      <c r="P43" s="110">
        <f>'HOJA-TRANSF'!O44</f>
        <v>45</v>
      </c>
      <c r="Q43" s="110">
        <f>'HOJA-TRANSF'!P44</f>
        <v>0</v>
      </c>
      <c r="R43" s="110">
        <f>'HOJA-TRANSF'!Q44</f>
        <v>6</v>
      </c>
      <c r="S43" s="110">
        <f>'HOJA-TRANSF'!R44</f>
        <v>0</v>
      </c>
      <c r="T43" s="110">
        <f>'HOJA-TRANSF'!S44</f>
        <v>0</v>
      </c>
      <c r="U43" s="140">
        <f>SUM(M43:T43)</f>
        <v>251</v>
      </c>
      <c r="V43" s="359">
        <f>'HOJA-TRANSF'!V44</f>
        <v>0</v>
      </c>
      <c r="W43" s="359">
        <f>'HOJA-TRANSF'!W44</f>
        <v>0</v>
      </c>
      <c r="X43" s="359">
        <f>'HOJA-TRANSF'!X44</f>
        <v>0</v>
      </c>
      <c r="Y43" s="279">
        <f>SUM(V43:X43)</f>
        <v>0</v>
      </c>
      <c r="Z43" s="405">
        <f>'HOJA-TRANSF'!AD44</f>
        <v>8125</v>
      </c>
      <c r="AA43" s="199">
        <f>AM43-L43-U43-AL43-Y43-AI43</f>
        <v>6460.69</v>
      </c>
      <c r="AB43" s="187">
        <f>L43+U43+Z43+Y43</f>
        <v>8843.5</v>
      </c>
      <c r="AC43" s="301">
        <f>'HOJA-TRANSF'!AF44</f>
        <v>0</v>
      </c>
      <c r="AD43" s="301">
        <f>'HOJA-TRANSF'!AG44</f>
        <v>779.96</v>
      </c>
      <c r="AE43" s="301">
        <f>'HOJA-TRANSF'!AH44</f>
        <v>779.96</v>
      </c>
      <c r="AF43" s="296">
        <f>'HOJA-TRANSF'!AI44</f>
        <v>779.96</v>
      </c>
      <c r="AG43" s="296">
        <f>'HOJA-TRANSF'!AJ44</f>
        <v>0</v>
      </c>
      <c r="AH43" s="296">
        <f>C43*10%</f>
        <v>884.35</v>
      </c>
      <c r="AI43" s="279">
        <f t="shared" si="19"/>
        <v>77.99600000000001</v>
      </c>
      <c r="AJ43" s="296">
        <f>AM43-AL43-AI43</f>
        <v>7179.19</v>
      </c>
      <c r="AK43" s="296"/>
      <c r="AL43" s="361">
        <f>'HOJA-TRANSF'!AN44</f>
        <v>0</v>
      </c>
      <c r="AM43" s="110">
        <f>AB43-AF43-AH43+AI43+AL43</f>
        <v>7257.186</v>
      </c>
      <c r="AO43" s="116"/>
    </row>
    <row r="44" spans="1:41" ht="18" customHeight="1" thickBot="1">
      <c r="A44" s="117" t="s">
        <v>153</v>
      </c>
      <c r="B44" s="87"/>
      <c r="C44" s="546">
        <f>C41+C40+C36+C35+C32</f>
        <v>48916.74</v>
      </c>
      <c r="D44" s="536">
        <f aca="true" t="shared" si="27" ref="D44:AL44">D41+D40+D36+D35+D32</f>
        <v>3414</v>
      </c>
      <c r="E44" s="108">
        <f t="shared" si="27"/>
        <v>225</v>
      </c>
      <c r="F44" s="106">
        <f t="shared" si="27"/>
        <v>1249.5</v>
      </c>
      <c r="G44" s="106">
        <f t="shared" si="27"/>
        <v>0</v>
      </c>
      <c r="H44" s="106">
        <f>H41+H40+H36+H35+H32</f>
        <v>80</v>
      </c>
      <c r="I44" s="106">
        <f>I41+I40+I36+I35+I32</f>
        <v>0</v>
      </c>
      <c r="J44" s="106">
        <f t="shared" si="27"/>
        <v>900</v>
      </c>
      <c r="K44" s="106">
        <f t="shared" si="27"/>
        <v>164.5</v>
      </c>
      <c r="L44" s="130">
        <f t="shared" si="27"/>
        <v>6033</v>
      </c>
      <c r="M44" s="119">
        <f t="shared" si="27"/>
        <v>1257</v>
      </c>
      <c r="N44" s="119">
        <f>N41+N40+N36+N35+N32</f>
        <v>1800</v>
      </c>
      <c r="O44" s="113">
        <f>O41+O40+O36+O35+O32</f>
        <v>0</v>
      </c>
      <c r="P44" s="119">
        <f>P41+P40+P36+P35+P32</f>
        <v>210</v>
      </c>
      <c r="Q44" s="113">
        <f>Q41+Q40+Q36+Q35+Q32</f>
        <v>65</v>
      </c>
      <c r="R44" s="113">
        <f>R41+R40+R36+R35+R32</f>
        <v>144</v>
      </c>
      <c r="S44" s="119">
        <f t="shared" si="27"/>
        <v>42</v>
      </c>
      <c r="T44" s="113">
        <f t="shared" si="27"/>
        <v>0</v>
      </c>
      <c r="U44" s="130">
        <f t="shared" si="27"/>
        <v>3518</v>
      </c>
      <c r="V44" s="119">
        <f t="shared" si="27"/>
        <v>9.74</v>
      </c>
      <c r="W44" s="119">
        <f t="shared" si="27"/>
        <v>77</v>
      </c>
      <c r="X44" s="119">
        <f t="shared" si="27"/>
        <v>0</v>
      </c>
      <c r="Y44" s="280">
        <f t="shared" si="27"/>
        <v>86.74</v>
      </c>
      <c r="Z44" s="119">
        <f t="shared" si="27"/>
        <v>39279</v>
      </c>
      <c r="AA44" s="130">
        <f>+AA32+AA35+AA36+AA40+AA41</f>
        <v>19482.066</v>
      </c>
      <c r="AB44" s="119">
        <f t="shared" si="27"/>
        <v>48916.74</v>
      </c>
      <c r="AC44" s="119">
        <f t="shared" si="27"/>
        <v>6355.520000000002</v>
      </c>
      <c r="AD44" s="119">
        <f t="shared" si="27"/>
        <v>15266.400000000001</v>
      </c>
      <c r="AE44" s="119">
        <f t="shared" si="27"/>
        <v>21621.920000000002</v>
      </c>
      <c r="AF44" s="106">
        <f t="shared" si="27"/>
        <v>14905.260000000002</v>
      </c>
      <c r="AG44" s="106">
        <f t="shared" si="27"/>
        <v>6716.660000000002</v>
      </c>
      <c r="AH44" s="106">
        <f t="shared" si="27"/>
        <v>4891.674000000001</v>
      </c>
      <c r="AI44" s="280">
        <f t="shared" si="27"/>
        <v>1490.5259999999998</v>
      </c>
      <c r="AJ44" s="106">
        <f>AJ41+AJ40+AJ36+AJ35+AJ32-0.01</f>
        <v>29119.786</v>
      </c>
      <c r="AK44" s="106">
        <f t="shared" si="27"/>
        <v>0</v>
      </c>
      <c r="AL44" s="135">
        <f t="shared" si="27"/>
        <v>3782</v>
      </c>
      <c r="AM44" s="108">
        <f>AM41+AM40+AM36+AM35+AM32</f>
        <v>34392.332</v>
      </c>
      <c r="AO44" s="116"/>
    </row>
    <row r="45" spans="1:41" ht="18" customHeight="1">
      <c r="A45" s="386" t="s">
        <v>122</v>
      </c>
      <c r="B45" s="104"/>
      <c r="C45" s="547"/>
      <c r="D45" s="534"/>
      <c r="E45" s="245"/>
      <c r="F45" s="105"/>
      <c r="G45" s="105"/>
      <c r="H45" s="105"/>
      <c r="I45" s="105"/>
      <c r="J45" s="105"/>
      <c r="K45" s="105"/>
      <c r="L45" s="139"/>
      <c r="M45" s="126"/>
      <c r="N45" s="126"/>
      <c r="O45" s="112"/>
      <c r="P45" s="126"/>
      <c r="Q45" s="112"/>
      <c r="R45" s="112"/>
      <c r="S45" s="126"/>
      <c r="T45" s="112"/>
      <c r="U45" s="139"/>
      <c r="V45" s="126"/>
      <c r="W45" s="126"/>
      <c r="X45" s="126"/>
      <c r="Y45" s="281"/>
      <c r="Z45" s="126"/>
      <c r="AA45" s="198"/>
      <c r="AB45" s="126"/>
      <c r="AC45" s="112"/>
      <c r="AD45" s="112"/>
      <c r="AE45" s="112"/>
      <c r="AF45" s="105"/>
      <c r="AG45" s="105"/>
      <c r="AH45" s="105"/>
      <c r="AI45" s="281"/>
      <c r="AJ45" s="105"/>
      <c r="AK45" s="105"/>
      <c r="AL45" s="134"/>
      <c r="AM45" s="104"/>
      <c r="AO45" s="116"/>
    </row>
    <row r="46" spans="1:41" ht="18" customHeight="1">
      <c r="A46" s="384" t="s">
        <v>123</v>
      </c>
      <c r="B46" s="99" t="s">
        <v>151</v>
      </c>
      <c r="C46" s="540">
        <f>SUM(C47:C51)</f>
        <v>23306</v>
      </c>
      <c r="D46" s="533">
        <f>SUM(D47:D51)</f>
        <v>1572</v>
      </c>
      <c r="E46" s="85">
        <f aca="true" t="shared" si="28" ref="E46:AL46">SUM(E47:E51)</f>
        <v>1201</v>
      </c>
      <c r="F46" s="101">
        <f t="shared" si="28"/>
        <v>637.5</v>
      </c>
      <c r="G46" s="101">
        <f t="shared" si="28"/>
        <v>0</v>
      </c>
      <c r="H46" s="101">
        <f>SUM(H47:H51)</f>
        <v>0</v>
      </c>
      <c r="I46" s="101">
        <f>SUM(I47:I51)</f>
        <v>0</v>
      </c>
      <c r="J46" s="101">
        <f t="shared" si="28"/>
        <v>340</v>
      </c>
      <c r="K46" s="101">
        <f t="shared" si="28"/>
        <v>84</v>
      </c>
      <c r="L46" s="138">
        <f>SUM(L47:L51)</f>
        <v>3834.5</v>
      </c>
      <c r="M46" s="107">
        <f t="shared" si="28"/>
        <v>0</v>
      </c>
      <c r="N46" s="107">
        <f t="shared" si="28"/>
        <v>600</v>
      </c>
      <c r="O46" s="102">
        <f t="shared" si="28"/>
        <v>0</v>
      </c>
      <c r="P46" s="107">
        <f t="shared" si="28"/>
        <v>15</v>
      </c>
      <c r="Q46" s="102">
        <f t="shared" si="28"/>
        <v>0</v>
      </c>
      <c r="R46" s="102">
        <f t="shared" si="28"/>
        <v>78</v>
      </c>
      <c r="S46" s="107">
        <f t="shared" si="28"/>
        <v>15</v>
      </c>
      <c r="T46" s="102">
        <f t="shared" si="28"/>
        <v>0</v>
      </c>
      <c r="U46" s="138">
        <f t="shared" si="28"/>
        <v>708</v>
      </c>
      <c r="V46" s="107">
        <f t="shared" si="28"/>
        <v>0</v>
      </c>
      <c r="W46" s="107">
        <f t="shared" si="28"/>
        <v>78</v>
      </c>
      <c r="X46" s="107">
        <f t="shared" si="28"/>
        <v>0</v>
      </c>
      <c r="Y46" s="278">
        <f>SUM(Y47:Y51)</f>
        <v>78</v>
      </c>
      <c r="Z46" s="107">
        <f>SUM(Z47:Z51)</f>
        <v>18685.5</v>
      </c>
      <c r="AA46" s="138">
        <f>SUM(AA47:AA51)</f>
        <v>11678.22</v>
      </c>
      <c r="AB46" s="107">
        <f aca="true" t="shared" si="29" ref="AB46:AH46">SUM(AB47:AB51)</f>
        <v>23306</v>
      </c>
      <c r="AC46" s="102">
        <f t="shared" si="29"/>
        <v>1169.74</v>
      </c>
      <c r="AD46" s="102">
        <f t="shared" si="29"/>
        <v>4122.360000000001</v>
      </c>
      <c r="AE46" s="102">
        <f t="shared" si="29"/>
        <v>5292.1</v>
      </c>
      <c r="AF46" s="101">
        <f t="shared" si="29"/>
        <v>4676.68</v>
      </c>
      <c r="AG46" s="101">
        <f t="shared" si="29"/>
        <v>615.42</v>
      </c>
      <c r="AH46" s="101">
        <f t="shared" si="29"/>
        <v>2330.6000000000004</v>
      </c>
      <c r="AI46" s="278">
        <f t="shared" si="28"/>
        <v>467.668</v>
      </c>
      <c r="AJ46" s="101">
        <f>SUM(AJ47:AJ51)-0.01</f>
        <v>16298.709999999997</v>
      </c>
      <c r="AK46" s="101"/>
      <c r="AL46" s="133">
        <f t="shared" si="28"/>
        <v>0</v>
      </c>
      <c r="AM46" s="101">
        <f>SUM(AM47:AM51)</f>
        <v>16766.388</v>
      </c>
      <c r="AO46" s="116"/>
    </row>
    <row r="47" spans="1:41" ht="18" customHeight="1" hidden="1">
      <c r="A47" s="385" t="s">
        <v>20</v>
      </c>
      <c r="B47" s="99"/>
      <c r="C47" s="541">
        <f>'HOJA-TRANSF'!B57</f>
        <v>16874.5</v>
      </c>
      <c r="D47" s="231">
        <f>'HOJA-TRANSF'!C57</f>
        <v>954</v>
      </c>
      <c r="E47" s="229">
        <f>'HOJA-TRANSF'!D57</f>
        <v>917</v>
      </c>
      <c r="F47" s="230">
        <f>'HOJA-TRANSF'!E57</f>
        <v>433.5</v>
      </c>
      <c r="G47" s="230">
        <f>'HOJA-TRANSF'!F57</f>
        <v>0</v>
      </c>
      <c r="H47" s="230">
        <f>'HOJA-TRANSF'!G57</f>
        <v>0</v>
      </c>
      <c r="I47" s="230">
        <f>'HOJA-TRANSF'!H57</f>
        <v>0</v>
      </c>
      <c r="J47" s="230">
        <f>'HOJA-TRANSF'!I57</f>
        <v>220</v>
      </c>
      <c r="K47" s="230">
        <f>'HOJA-TRANSF'!J57</f>
        <v>48</v>
      </c>
      <c r="L47" s="140">
        <f>SUM(D47:K47)</f>
        <v>2572.5</v>
      </c>
      <c r="M47" s="229">
        <f>'HOJA-TRANSF'!L57</f>
        <v>0</v>
      </c>
      <c r="N47" s="229">
        <f>'HOJA-TRANSF'!M57</f>
        <v>400</v>
      </c>
      <c r="O47" s="229">
        <f>'HOJA-TRANSF'!N57</f>
        <v>0</v>
      </c>
      <c r="P47" s="229">
        <f>'HOJA-TRANSF'!O57</f>
        <v>0</v>
      </c>
      <c r="Q47" s="229">
        <f>'HOJA-TRANSF'!P57</f>
        <v>0</v>
      </c>
      <c r="R47" s="229">
        <f>'HOJA-TRANSF'!Q57</f>
        <v>48</v>
      </c>
      <c r="S47" s="229">
        <f>'HOJA-TRANSF'!R57</f>
        <v>0</v>
      </c>
      <c r="T47" s="229">
        <f>'HOJA-TRANSF'!S57</f>
        <v>0</v>
      </c>
      <c r="U47" s="140">
        <f>SUM(M47:T47)</f>
        <v>448</v>
      </c>
      <c r="V47" s="187">
        <f>'HOJA-TRANSF'!V57</f>
        <v>0</v>
      </c>
      <c r="W47" s="187">
        <f>'HOJA-TRANSF'!W57</f>
        <v>78</v>
      </c>
      <c r="X47" s="187">
        <f>'HOJA-TRANSF'!X57</f>
        <v>0</v>
      </c>
      <c r="Y47" s="279">
        <f>SUM(V47:X47)</f>
        <v>78</v>
      </c>
      <c r="Z47" s="305">
        <f>'HOJA-TRANSF'!AD57</f>
        <v>13776</v>
      </c>
      <c r="AA47" s="199">
        <f>AM47-L47-U47-AL47-Y47-AI47</f>
        <v>10454.8</v>
      </c>
      <c r="AB47" s="187">
        <f>L47+U47+Z47+Y47</f>
        <v>16874.5</v>
      </c>
      <c r="AC47" s="301">
        <f>'HOJA-TRANSF'!AF57</f>
        <v>0</v>
      </c>
      <c r="AD47" s="301">
        <f>'HOJA-TRANSF'!AG57</f>
        <v>1633.75</v>
      </c>
      <c r="AE47" s="301">
        <f>'HOJA-TRANSF'!AH57</f>
        <v>1633.75</v>
      </c>
      <c r="AF47" s="296">
        <f>'HOJA-TRANSF'!AI57</f>
        <v>1633.75</v>
      </c>
      <c r="AG47" s="296">
        <f>'HOJA-TRANSF'!AJ57</f>
        <v>0</v>
      </c>
      <c r="AH47" s="296">
        <f>C47*10%</f>
        <v>1687.45</v>
      </c>
      <c r="AI47" s="279">
        <f>AF47*10%</f>
        <v>163.375</v>
      </c>
      <c r="AJ47" s="296">
        <f aca="true" t="shared" si="30" ref="AJ47:AJ58">AM47-AL47-AI47</f>
        <v>13553.3</v>
      </c>
      <c r="AK47" s="296"/>
      <c r="AL47" s="361">
        <f>'HOJA-TRANSF'!AN57</f>
        <v>0</v>
      </c>
      <c r="AM47" s="110">
        <f aca="true" t="shared" si="31" ref="AM47:AM58">AB47-AF47-AH47+AI47+AL47</f>
        <v>13716.675</v>
      </c>
      <c r="AO47" s="116"/>
    </row>
    <row r="48" spans="1:41" ht="18" customHeight="1" hidden="1">
      <c r="A48" s="379" t="s">
        <v>80</v>
      </c>
      <c r="B48" s="99"/>
      <c r="C48" s="541">
        <f>'HOJA-TRANSF'!B58</f>
        <v>2651</v>
      </c>
      <c r="D48" s="231">
        <f>'HOJA-TRANSF'!C58</f>
        <v>246</v>
      </c>
      <c r="E48" s="229">
        <f>'HOJA-TRANSF'!D58</f>
        <v>123</v>
      </c>
      <c r="F48" s="230">
        <f>'HOJA-TRANSF'!E58</f>
        <v>93.5</v>
      </c>
      <c r="G48" s="230">
        <f>'HOJA-TRANSF'!F58</f>
        <v>0</v>
      </c>
      <c r="H48" s="230">
        <f>'HOJA-TRANSF'!G58</f>
        <v>0</v>
      </c>
      <c r="I48" s="230">
        <f>'HOJA-TRANSF'!H58</f>
        <v>0</v>
      </c>
      <c r="J48" s="230">
        <f>'HOJA-TRANSF'!I58</f>
        <v>40</v>
      </c>
      <c r="K48" s="230">
        <f>'HOJA-TRANSF'!J58</f>
        <v>12</v>
      </c>
      <c r="L48" s="140">
        <f>SUM(D48:K48)</f>
        <v>514.5</v>
      </c>
      <c r="M48" s="229">
        <f>'HOJA-TRANSF'!L58</f>
        <v>0</v>
      </c>
      <c r="N48" s="229">
        <f>'HOJA-TRANSF'!M58</f>
        <v>200</v>
      </c>
      <c r="O48" s="229">
        <f>'HOJA-TRANSF'!N58</f>
        <v>0</v>
      </c>
      <c r="P48" s="229">
        <f>'HOJA-TRANSF'!O58</f>
        <v>15</v>
      </c>
      <c r="Q48" s="229">
        <f>'HOJA-TRANSF'!P58</f>
        <v>0</v>
      </c>
      <c r="R48" s="229">
        <f>'HOJA-TRANSF'!Q58</f>
        <v>18</v>
      </c>
      <c r="S48" s="229">
        <f>'HOJA-TRANSF'!R58</f>
        <v>15</v>
      </c>
      <c r="T48" s="229">
        <f>'HOJA-TRANSF'!S58</f>
        <v>0</v>
      </c>
      <c r="U48" s="140">
        <f>SUM(M48:T48)</f>
        <v>248</v>
      </c>
      <c r="V48" s="187">
        <f>'HOJA-TRANSF'!V58</f>
        <v>0</v>
      </c>
      <c r="W48" s="187">
        <f>'HOJA-TRANSF'!W58</f>
        <v>0</v>
      </c>
      <c r="X48" s="187">
        <f>'HOJA-TRANSF'!X58</f>
        <v>0</v>
      </c>
      <c r="Y48" s="279">
        <f>SUM(V48:X48)</f>
        <v>0</v>
      </c>
      <c r="Z48" s="305">
        <f>'HOJA-TRANSF'!AD58</f>
        <v>1888.5</v>
      </c>
      <c r="AA48" s="199">
        <f>AM48-L48-U48-AL48-Y48-AI48</f>
        <v>71.11999999999995</v>
      </c>
      <c r="AB48" s="187">
        <f>L48+U48+Z48+Y48</f>
        <v>2651</v>
      </c>
      <c r="AC48" s="301">
        <f>'HOJA-TRANSF'!AF58</f>
        <v>588.5200000000001</v>
      </c>
      <c r="AD48" s="301">
        <f>'HOJA-TRANSF'!AG58</f>
        <v>963.76</v>
      </c>
      <c r="AE48" s="301">
        <f>'HOJA-TRANSF'!AH58</f>
        <v>1552.2800000000002</v>
      </c>
      <c r="AF48" s="296">
        <f>'HOJA-TRANSF'!AI58</f>
        <v>1552.28</v>
      </c>
      <c r="AG48" s="296">
        <f>'HOJA-TRANSF'!AJ58</f>
        <v>0</v>
      </c>
      <c r="AH48" s="296">
        <f>C48*10%</f>
        <v>265.1</v>
      </c>
      <c r="AI48" s="279">
        <f aca="true" t="shared" si="32" ref="AI48:AI65">AF48*10%</f>
        <v>155.228</v>
      </c>
      <c r="AJ48" s="296">
        <f t="shared" si="30"/>
        <v>833.6199999999999</v>
      </c>
      <c r="AK48" s="296"/>
      <c r="AL48" s="361">
        <f>'HOJA-TRANSF'!AN58</f>
        <v>0</v>
      </c>
      <c r="AM48" s="110">
        <f t="shared" si="31"/>
        <v>988.848</v>
      </c>
      <c r="AO48" s="116"/>
    </row>
    <row r="49" spans="1:41" ht="18" customHeight="1" hidden="1">
      <c r="A49" s="379" t="s">
        <v>135</v>
      </c>
      <c r="B49" s="99"/>
      <c r="C49" s="541">
        <f>'HOJA-TRANSF'!B59</f>
        <v>619</v>
      </c>
      <c r="D49" s="231">
        <f>'HOJA-TRANSF'!C59</f>
        <v>36</v>
      </c>
      <c r="E49" s="229">
        <f>'HOJA-TRANSF'!D59</f>
        <v>10</v>
      </c>
      <c r="F49" s="230">
        <f>'HOJA-TRANSF'!E59</f>
        <v>25.5</v>
      </c>
      <c r="G49" s="230">
        <f>'HOJA-TRANSF'!F59</f>
        <v>0</v>
      </c>
      <c r="H49" s="230">
        <f>'HOJA-TRANSF'!G59</f>
        <v>0</v>
      </c>
      <c r="I49" s="230">
        <f>'HOJA-TRANSF'!H59</f>
        <v>0</v>
      </c>
      <c r="J49" s="230">
        <f>'HOJA-TRANSF'!I59</f>
        <v>10</v>
      </c>
      <c r="K49" s="230">
        <f>'HOJA-TRANSF'!J59</f>
        <v>0</v>
      </c>
      <c r="L49" s="140">
        <f>SUM(D49:K49)</f>
        <v>81.5</v>
      </c>
      <c r="M49" s="229">
        <f>'HOJA-TRANSF'!L59</f>
        <v>0</v>
      </c>
      <c r="N49" s="229">
        <f>'HOJA-TRANSF'!M59</f>
        <v>0</v>
      </c>
      <c r="O49" s="229">
        <f>'HOJA-TRANSF'!N59</f>
        <v>0</v>
      </c>
      <c r="P49" s="229">
        <f>'HOJA-TRANSF'!O59</f>
        <v>0</v>
      </c>
      <c r="Q49" s="229">
        <f>'HOJA-TRANSF'!P59</f>
        <v>0</v>
      </c>
      <c r="R49" s="229">
        <f>'HOJA-TRANSF'!Q59</f>
        <v>0</v>
      </c>
      <c r="S49" s="229">
        <f>'HOJA-TRANSF'!R59</f>
        <v>0</v>
      </c>
      <c r="T49" s="229">
        <f>'HOJA-TRANSF'!S59</f>
        <v>0</v>
      </c>
      <c r="U49" s="140">
        <f>SUM(M49:T49)</f>
        <v>0</v>
      </c>
      <c r="V49" s="187">
        <f>'HOJA-TRANSF'!V59</f>
        <v>0</v>
      </c>
      <c r="W49" s="187">
        <f>'HOJA-TRANSF'!W59</f>
        <v>0</v>
      </c>
      <c r="X49" s="187">
        <f>'HOJA-TRANSF'!W59</f>
        <v>0</v>
      </c>
      <c r="Y49" s="279">
        <f>SUM(V49:X49)</f>
        <v>0</v>
      </c>
      <c r="Z49" s="305">
        <f>'HOJA-TRANSF'!AD59</f>
        <v>537.5</v>
      </c>
      <c r="AA49" s="199">
        <f>AM49-L49-U49-AL49-Y49-AI49</f>
        <v>133.37999999999997</v>
      </c>
      <c r="AB49" s="187">
        <f>L49+U49+Z49+Y49</f>
        <v>619</v>
      </c>
      <c r="AC49" s="301">
        <f>'HOJA-TRANSF'!AF59</f>
        <v>119.81</v>
      </c>
      <c r="AD49" s="301">
        <f>'HOJA-TRANSF'!AG59</f>
        <v>222.41</v>
      </c>
      <c r="AE49" s="301">
        <f>'HOJA-TRANSF'!AH59</f>
        <v>342.22</v>
      </c>
      <c r="AF49" s="296">
        <f>'HOJA-TRANSF'!AI59</f>
        <v>342.22</v>
      </c>
      <c r="AG49" s="296">
        <f>'HOJA-TRANSF'!AJ59</f>
        <v>0</v>
      </c>
      <c r="AH49" s="296">
        <f>C49*10%</f>
        <v>61.900000000000006</v>
      </c>
      <c r="AI49" s="279">
        <f t="shared" si="32"/>
        <v>34.222</v>
      </c>
      <c r="AJ49" s="296">
        <f t="shared" si="30"/>
        <v>214.87999999999997</v>
      </c>
      <c r="AK49" s="296"/>
      <c r="AL49" s="361">
        <f>'HOJA-TRANSF'!AN59</f>
        <v>0</v>
      </c>
      <c r="AM49" s="110">
        <f t="shared" si="31"/>
        <v>249.10199999999998</v>
      </c>
      <c r="AO49" s="116"/>
    </row>
    <row r="50" spans="1:41" ht="18" customHeight="1" hidden="1">
      <c r="A50" s="379" t="s">
        <v>81</v>
      </c>
      <c r="B50" s="99"/>
      <c r="C50" s="541">
        <f>'HOJA-TRANSF'!B60</f>
        <v>1474</v>
      </c>
      <c r="D50" s="231">
        <f>'HOJA-TRANSF'!C60</f>
        <v>294</v>
      </c>
      <c r="E50" s="229">
        <f>'HOJA-TRANSF'!D60</f>
        <v>111</v>
      </c>
      <c r="F50" s="230">
        <f>'HOJA-TRANSF'!E60</f>
        <v>85</v>
      </c>
      <c r="G50" s="230">
        <f>'HOJA-TRANSF'!F60</f>
        <v>0</v>
      </c>
      <c r="H50" s="230">
        <f>'HOJA-TRANSF'!G60</f>
        <v>0</v>
      </c>
      <c r="I50" s="230">
        <f>'HOJA-TRANSF'!H60</f>
        <v>0</v>
      </c>
      <c r="J50" s="230">
        <f>'HOJA-TRANSF'!I60</f>
        <v>60</v>
      </c>
      <c r="K50" s="230">
        <f>'HOJA-TRANSF'!J60</f>
        <v>24</v>
      </c>
      <c r="L50" s="140">
        <f>SUM(D50:K50)</f>
        <v>574</v>
      </c>
      <c r="M50" s="229">
        <f>'HOJA-TRANSF'!L60</f>
        <v>0</v>
      </c>
      <c r="N50" s="229">
        <f>'HOJA-TRANSF'!M60</f>
        <v>0</v>
      </c>
      <c r="O50" s="229">
        <f>'HOJA-TRANSF'!N60</f>
        <v>0</v>
      </c>
      <c r="P50" s="229">
        <f>'HOJA-TRANSF'!O60</f>
        <v>0</v>
      </c>
      <c r="Q50" s="229">
        <f>'HOJA-TRANSF'!P60</f>
        <v>0</v>
      </c>
      <c r="R50" s="229">
        <f>'HOJA-TRANSF'!Q60</f>
        <v>12</v>
      </c>
      <c r="S50" s="229">
        <f>'HOJA-TRANSF'!R60</f>
        <v>0</v>
      </c>
      <c r="T50" s="229">
        <f>'HOJA-TRANSF'!S60</f>
        <v>0</v>
      </c>
      <c r="U50" s="140">
        <f>SUM(M50:T50)</f>
        <v>12</v>
      </c>
      <c r="V50" s="187">
        <f>'HOJA-TRANSF'!V60</f>
        <v>0</v>
      </c>
      <c r="W50" s="187">
        <f>'HOJA-TRANSF'!W60</f>
        <v>0</v>
      </c>
      <c r="X50" s="187">
        <f>'HOJA-TRANSF'!W60</f>
        <v>0</v>
      </c>
      <c r="Y50" s="279">
        <f>SUM(V50:X50)</f>
        <v>0</v>
      </c>
      <c r="Z50" s="305">
        <f>'HOJA-TRANSF'!AD60</f>
        <v>888</v>
      </c>
      <c r="AA50" s="199">
        <f>AM50-L50-U50-AL50-Y50-AI50</f>
        <v>0</v>
      </c>
      <c r="AB50" s="187">
        <f>L50+U50+Z50+Y50</f>
        <v>1474</v>
      </c>
      <c r="AC50" s="301">
        <f>'HOJA-TRANSF'!AF60</f>
        <v>461.40999999999985</v>
      </c>
      <c r="AD50" s="301">
        <f>'HOJA-TRANSF'!AG60</f>
        <v>894.61</v>
      </c>
      <c r="AE50" s="301">
        <f>'HOJA-TRANSF'!AH60</f>
        <v>1356.02</v>
      </c>
      <c r="AF50" s="296">
        <f>'HOJA-TRANSF'!AI60</f>
        <v>740.6</v>
      </c>
      <c r="AG50" s="296">
        <f>'HOJA-TRANSF'!AJ60</f>
        <v>615.42</v>
      </c>
      <c r="AH50" s="296">
        <f>C50*10%</f>
        <v>147.4</v>
      </c>
      <c r="AI50" s="279">
        <f t="shared" si="32"/>
        <v>74.06</v>
      </c>
      <c r="AJ50" s="296">
        <f t="shared" si="30"/>
        <v>586</v>
      </c>
      <c r="AK50" s="296"/>
      <c r="AL50" s="361">
        <f>'HOJA-TRANSF'!AN60</f>
        <v>0</v>
      </c>
      <c r="AM50" s="110">
        <f t="shared" si="31"/>
        <v>660.06</v>
      </c>
      <c r="AO50" s="116"/>
    </row>
    <row r="51" spans="1:41" ht="21.75" customHeight="1" hidden="1">
      <c r="A51" s="404" t="s">
        <v>140</v>
      </c>
      <c r="B51" s="99"/>
      <c r="C51" s="541">
        <f>'HOJA-TRANSF'!B61</f>
        <v>1687.5</v>
      </c>
      <c r="D51" s="231">
        <f>'HOJA-TRANSF'!C61</f>
        <v>42</v>
      </c>
      <c r="E51" s="229">
        <f>'HOJA-TRANSF'!D61</f>
        <v>40</v>
      </c>
      <c r="F51" s="230">
        <f>'HOJA-TRANSF'!E61</f>
        <v>0</v>
      </c>
      <c r="G51" s="230">
        <f>'HOJA-TRANSF'!F61</f>
        <v>0</v>
      </c>
      <c r="H51" s="230">
        <f>'HOJA-TRANSF'!G61</f>
        <v>0</v>
      </c>
      <c r="I51" s="230">
        <f>'HOJA-TRANSF'!H61</f>
        <v>0</v>
      </c>
      <c r="J51" s="230">
        <f>'HOJA-TRANSF'!I61</f>
        <v>10</v>
      </c>
      <c r="K51" s="230">
        <f>'HOJA-TRANSF'!J61</f>
        <v>0</v>
      </c>
      <c r="L51" s="140">
        <f>SUM(D51:K51)</f>
        <v>92</v>
      </c>
      <c r="M51" s="229">
        <f>'HOJA-TRANSF'!L61</f>
        <v>0</v>
      </c>
      <c r="N51" s="229">
        <f>'HOJA-TRANSF'!M61</f>
        <v>0</v>
      </c>
      <c r="O51" s="229">
        <f>'HOJA-TRANSF'!N61</f>
        <v>0</v>
      </c>
      <c r="P51" s="229">
        <f>'HOJA-TRANSF'!O61</f>
        <v>0</v>
      </c>
      <c r="Q51" s="229">
        <f>'HOJA-TRANSF'!P61</f>
        <v>0</v>
      </c>
      <c r="R51" s="229">
        <f>'HOJA-TRANSF'!Q61</f>
        <v>0</v>
      </c>
      <c r="S51" s="229">
        <f>'HOJA-TRANSF'!R61</f>
        <v>0</v>
      </c>
      <c r="T51" s="229">
        <f>'HOJA-TRANSF'!S61</f>
        <v>0</v>
      </c>
      <c r="U51" s="140">
        <f>SUM(M51:T51)</f>
        <v>0</v>
      </c>
      <c r="V51" s="187">
        <f>'HOJA-TRANSF'!V61</f>
        <v>0</v>
      </c>
      <c r="W51" s="187">
        <f>'HOJA-TRANSF'!W61</f>
        <v>0</v>
      </c>
      <c r="X51" s="187">
        <f>'HOJA-TRANSF'!W61</f>
        <v>0</v>
      </c>
      <c r="Y51" s="279">
        <f>SUM(V51:X51)</f>
        <v>0</v>
      </c>
      <c r="Z51" s="305">
        <f>'HOJA-TRANSF'!AD61</f>
        <v>1595.5</v>
      </c>
      <c r="AA51" s="199">
        <f>AM51-L51-U51-AL51-Y51-AI51</f>
        <v>1018.92</v>
      </c>
      <c r="AB51" s="187">
        <f>L51+U51+Z51+Y51</f>
        <v>1687.5</v>
      </c>
      <c r="AC51" s="301">
        <f>'HOJA-TRANSF'!AF61</f>
        <v>0</v>
      </c>
      <c r="AD51" s="301">
        <f>'HOJA-TRANSF'!AG61</f>
        <v>407.83</v>
      </c>
      <c r="AE51" s="301">
        <f>'HOJA-TRANSF'!AH61</f>
        <v>407.83</v>
      </c>
      <c r="AF51" s="296">
        <f>'HOJA-TRANSF'!AI61</f>
        <v>407.83</v>
      </c>
      <c r="AG51" s="296">
        <f>'HOJA-TRANSF'!AJ61</f>
        <v>0</v>
      </c>
      <c r="AH51" s="296">
        <f>C51*10%</f>
        <v>168.75</v>
      </c>
      <c r="AI51" s="279">
        <f t="shared" si="32"/>
        <v>40.783</v>
      </c>
      <c r="AJ51" s="296">
        <f t="shared" si="30"/>
        <v>1110.92</v>
      </c>
      <c r="AK51" s="296"/>
      <c r="AL51" s="361">
        <f>'HOJA-TRANSF'!AN61</f>
        <v>0</v>
      </c>
      <c r="AM51" s="110">
        <f t="shared" si="31"/>
        <v>1151.703</v>
      </c>
      <c r="AO51" s="116"/>
    </row>
    <row r="52" spans="1:41" s="91" customFormat="1" ht="18" customHeight="1">
      <c r="A52" s="382" t="s">
        <v>124</v>
      </c>
      <c r="B52" s="272" t="s">
        <v>151</v>
      </c>
      <c r="C52" s="543">
        <f>SUM(C53:C55)</f>
        <v>32552</v>
      </c>
      <c r="D52" s="531">
        <f>SUM(D53:D55)</f>
        <v>810</v>
      </c>
      <c r="E52" s="107">
        <f aca="true" t="shared" si="33" ref="E52:K52">SUM(E53:E55)</f>
        <v>364</v>
      </c>
      <c r="F52" s="102">
        <f t="shared" si="33"/>
        <v>629</v>
      </c>
      <c r="G52" s="102">
        <f t="shared" si="33"/>
        <v>8.5</v>
      </c>
      <c r="H52" s="102">
        <f t="shared" si="33"/>
        <v>0</v>
      </c>
      <c r="I52" s="102">
        <f t="shared" si="33"/>
        <v>0</v>
      </c>
      <c r="J52" s="102">
        <f t="shared" si="33"/>
        <v>360</v>
      </c>
      <c r="K52" s="102">
        <f t="shared" si="33"/>
        <v>24</v>
      </c>
      <c r="L52" s="278">
        <f>SUM(L53:L55)</f>
        <v>2195.5</v>
      </c>
      <c r="M52" s="107">
        <f>SUM(M53:M55)</f>
        <v>0</v>
      </c>
      <c r="N52" s="107">
        <f>SUM(N53:N55)</f>
        <v>500</v>
      </c>
      <c r="O52" s="107">
        <f aca="true" t="shared" si="34" ref="O52:T52">SUM(O53:O55)</f>
        <v>0</v>
      </c>
      <c r="P52" s="107">
        <f t="shared" si="34"/>
        <v>87</v>
      </c>
      <c r="Q52" s="107">
        <f t="shared" si="34"/>
        <v>0</v>
      </c>
      <c r="R52" s="107">
        <f t="shared" si="34"/>
        <v>18</v>
      </c>
      <c r="S52" s="107">
        <f t="shared" si="34"/>
        <v>15</v>
      </c>
      <c r="T52" s="107">
        <f t="shared" si="34"/>
        <v>0</v>
      </c>
      <c r="U52" s="278">
        <f aca="true" t="shared" si="35" ref="U52:AA52">SUM(U53:U55)</f>
        <v>620</v>
      </c>
      <c r="V52" s="186">
        <f t="shared" si="35"/>
        <v>8.5</v>
      </c>
      <c r="W52" s="186">
        <f t="shared" si="35"/>
        <v>30</v>
      </c>
      <c r="X52" s="186">
        <f t="shared" si="35"/>
        <v>790</v>
      </c>
      <c r="Y52" s="277">
        <f t="shared" si="35"/>
        <v>828.5</v>
      </c>
      <c r="Z52" s="273">
        <f t="shared" si="35"/>
        <v>28908</v>
      </c>
      <c r="AA52" s="277">
        <f t="shared" si="35"/>
        <v>20426.170000000002</v>
      </c>
      <c r="AB52" s="186">
        <f aca="true" t="shared" si="36" ref="AB52:AH52">SUM(AB53:AB55)</f>
        <v>32552</v>
      </c>
      <c r="AC52" s="285">
        <f t="shared" si="36"/>
        <v>716.45</v>
      </c>
      <c r="AD52" s="285">
        <f t="shared" si="36"/>
        <v>4510.18</v>
      </c>
      <c r="AE52" s="285">
        <f t="shared" si="36"/>
        <v>5226.63</v>
      </c>
      <c r="AF52" s="102">
        <f>SUM(AF53:AF55)</f>
        <v>5226.63</v>
      </c>
      <c r="AG52" s="102">
        <f t="shared" si="36"/>
        <v>0</v>
      </c>
      <c r="AH52" s="102">
        <f t="shared" si="36"/>
        <v>3255.2000000000003</v>
      </c>
      <c r="AI52" s="278">
        <f t="shared" si="32"/>
        <v>522.663</v>
      </c>
      <c r="AJ52" s="102">
        <f>AM52-AL52-AI52+0.01</f>
        <v>24070.18</v>
      </c>
      <c r="AK52" s="102"/>
      <c r="AL52" s="276">
        <f>'HOJA-TRANSF'!AN62</f>
        <v>0</v>
      </c>
      <c r="AM52" s="107">
        <f>SUM(AM53:AM55)</f>
        <v>24592.833000000002</v>
      </c>
      <c r="AO52" s="116"/>
    </row>
    <row r="53" spans="1:41" s="91" customFormat="1" ht="18" customHeight="1" hidden="1">
      <c r="A53" s="387" t="s">
        <v>175</v>
      </c>
      <c r="B53" s="272"/>
      <c r="C53" s="544">
        <f>'HOJA-TRANSF'!B62</f>
        <v>28200.5</v>
      </c>
      <c r="D53" s="537">
        <f>'HOJA-TRANSF'!C62</f>
        <v>444</v>
      </c>
      <c r="E53" s="359">
        <f>'HOJA-TRANSF'!D62</f>
        <v>120</v>
      </c>
      <c r="F53" s="306">
        <f>'HOJA-TRANSF'!E62</f>
        <v>297.5</v>
      </c>
      <c r="G53" s="306">
        <f>'HOJA-TRANSF'!F62</f>
        <v>0</v>
      </c>
      <c r="H53" s="306">
        <f>'HOJA-TRANSF'!G62</f>
        <v>0</v>
      </c>
      <c r="I53" s="306">
        <f>'HOJA-TRANSF'!H62</f>
        <v>0</v>
      </c>
      <c r="J53" s="306">
        <f>'HOJA-TRANSF'!I62</f>
        <v>270</v>
      </c>
      <c r="K53" s="306">
        <f>'HOJA-TRANSF'!J62</f>
        <v>24</v>
      </c>
      <c r="L53" s="279">
        <f>SUM(D53:K53)</f>
        <v>1155.5</v>
      </c>
      <c r="M53" s="359">
        <f>'HOJA-TRANSF'!L62</f>
        <v>0</v>
      </c>
      <c r="N53" s="359">
        <f>'HOJA-TRANSF'!M62</f>
        <v>500</v>
      </c>
      <c r="O53" s="359">
        <f>'HOJA-TRANSF'!N62</f>
        <v>0</v>
      </c>
      <c r="P53" s="359">
        <f>'HOJA-TRANSF'!O62</f>
        <v>87</v>
      </c>
      <c r="Q53" s="359">
        <f>'HOJA-TRANSF'!P62</f>
        <v>0</v>
      </c>
      <c r="R53" s="359">
        <f>'HOJA-TRANSF'!Q62</f>
        <v>6</v>
      </c>
      <c r="S53" s="359">
        <f>'HOJA-TRANSF'!R62</f>
        <v>0</v>
      </c>
      <c r="T53" s="359">
        <f>'HOJA-TRANSF'!S62</f>
        <v>0</v>
      </c>
      <c r="U53" s="279">
        <f>SUM(M53:T53)</f>
        <v>593</v>
      </c>
      <c r="V53" s="187">
        <f>'HOJA-TRANSF'!V62</f>
        <v>8.5</v>
      </c>
      <c r="W53" s="187">
        <f>'HOJA-TRANSF'!W62</f>
        <v>12</v>
      </c>
      <c r="X53" s="187">
        <f>'HOJA-TRANSF'!X62</f>
        <v>790</v>
      </c>
      <c r="Y53" s="279">
        <f>SUM(V53:X53)</f>
        <v>810.5</v>
      </c>
      <c r="Z53" s="304">
        <f>'HOJA-TRANSF'!AD62</f>
        <v>25641.5</v>
      </c>
      <c r="AA53" s="199">
        <f>AM53-L53-U53-AL53-Y53-AI53</f>
        <v>19601.63</v>
      </c>
      <c r="AB53" s="187">
        <f aca="true" t="shared" si="37" ref="AB53:AB58">L53+U53+Z53+Y53</f>
        <v>28200.5</v>
      </c>
      <c r="AC53" s="301">
        <f>'HOJA-TRANSF'!AF62</f>
        <v>0</v>
      </c>
      <c r="AD53" s="301">
        <f>'HOJA-TRANSF'!AG62</f>
        <v>3219.82</v>
      </c>
      <c r="AE53" s="301">
        <f>'HOJA-TRANSF'!AH62</f>
        <v>3219.82</v>
      </c>
      <c r="AF53" s="306">
        <f>'HOJA-TRANSF'!AI62</f>
        <v>3219.82</v>
      </c>
      <c r="AG53" s="306">
        <f>'HOJA-TRANSF'!AJ62</f>
        <v>0</v>
      </c>
      <c r="AH53" s="306">
        <f>'HOJA-TRANSF'!AK62</f>
        <v>2820.05</v>
      </c>
      <c r="AI53" s="279">
        <f t="shared" si="32"/>
        <v>321.982</v>
      </c>
      <c r="AJ53" s="296">
        <f t="shared" si="30"/>
        <v>22160.63</v>
      </c>
      <c r="AK53" s="102"/>
      <c r="AL53" s="361">
        <f>'HOJA-TRANSF'!AN63</f>
        <v>0</v>
      </c>
      <c r="AM53" s="110">
        <f>AB53-AF53-AH53+AI53+AL53</f>
        <v>22482.612</v>
      </c>
      <c r="AO53" s="116"/>
    </row>
    <row r="54" spans="1:41" s="91" customFormat="1" ht="18" customHeight="1" hidden="1">
      <c r="A54" s="379" t="s">
        <v>76</v>
      </c>
      <c r="B54" s="272"/>
      <c r="C54" s="544">
        <f>'HOJA-TRANSF'!B63</f>
        <v>702.5</v>
      </c>
      <c r="D54" s="537">
        <f>'HOJA-TRANSF'!C63</f>
        <v>30</v>
      </c>
      <c r="E54" s="359">
        <f>'HOJA-TRANSF'!D63</f>
        <v>0</v>
      </c>
      <c r="F54" s="306">
        <f>'HOJA-TRANSF'!E63</f>
        <v>8.5</v>
      </c>
      <c r="G54" s="306">
        <f>'HOJA-TRANSF'!F63</f>
        <v>0</v>
      </c>
      <c r="H54" s="306">
        <f>'HOJA-TRANSF'!G63</f>
        <v>0</v>
      </c>
      <c r="I54" s="306">
        <f>'HOJA-TRANSF'!H63</f>
        <v>0</v>
      </c>
      <c r="J54" s="306">
        <f>'HOJA-TRANSF'!I63</f>
        <v>0</v>
      </c>
      <c r="K54" s="306">
        <f>'HOJA-TRANSF'!J63</f>
        <v>0</v>
      </c>
      <c r="L54" s="279">
        <f>SUM(D54:K54)</f>
        <v>38.5</v>
      </c>
      <c r="M54" s="359">
        <f>'HOJA-TRANSF'!L63</f>
        <v>0</v>
      </c>
      <c r="N54" s="359">
        <f>'HOJA-TRANSF'!M63</f>
        <v>0</v>
      </c>
      <c r="O54" s="359">
        <f>'HOJA-TRANSF'!N63</f>
        <v>0</v>
      </c>
      <c r="P54" s="359">
        <f>'HOJA-TRANSF'!O63</f>
        <v>0</v>
      </c>
      <c r="Q54" s="359">
        <f>'HOJA-TRANSF'!P63</f>
        <v>0</v>
      </c>
      <c r="R54" s="359">
        <f>'HOJA-TRANSF'!Q63</f>
        <v>0</v>
      </c>
      <c r="S54" s="359">
        <f>'HOJA-TRANSF'!R63</f>
        <v>0</v>
      </c>
      <c r="T54" s="359">
        <f>'HOJA-TRANSF'!S63</f>
        <v>0</v>
      </c>
      <c r="U54" s="279">
        <f>SUM(M54:T54)</f>
        <v>0</v>
      </c>
      <c r="V54" s="187">
        <f>'HOJA-TRANSF'!V63</f>
        <v>0</v>
      </c>
      <c r="W54" s="187">
        <f>'HOJA-TRANSF'!W63</f>
        <v>0</v>
      </c>
      <c r="X54" s="187">
        <f>'HOJA-TRANSF'!X63</f>
        <v>0</v>
      </c>
      <c r="Y54" s="279">
        <f>SUM(V54:X54)</f>
        <v>0</v>
      </c>
      <c r="Z54" s="304">
        <f>'HOJA-TRANSF'!AD63</f>
        <v>664</v>
      </c>
      <c r="AA54" s="199">
        <f>AM54-L54-U54-AL54-Y54-AI54</f>
        <v>292.27</v>
      </c>
      <c r="AB54" s="187">
        <f t="shared" si="37"/>
        <v>702.5</v>
      </c>
      <c r="AC54" s="301">
        <f>'HOJA-TRANSF'!AF63</f>
        <v>0</v>
      </c>
      <c r="AD54" s="301">
        <f>'HOJA-TRANSF'!AG63</f>
        <v>301.48</v>
      </c>
      <c r="AE54" s="301">
        <f>'HOJA-TRANSF'!AH63</f>
        <v>301.48</v>
      </c>
      <c r="AF54" s="306">
        <f>'HOJA-TRANSF'!AI63</f>
        <v>301.48</v>
      </c>
      <c r="AG54" s="306">
        <f>'HOJA-TRANSF'!AJ63</f>
        <v>0</v>
      </c>
      <c r="AH54" s="306">
        <f>'HOJA-TRANSF'!AK63</f>
        <v>70.25</v>
      </c>
      <c r="AI54" s="279">
        <f t="shared" si="32"/>
        <v>30.148000000000003</v>
      </c>
      <c r="AJ54" s="296">
        <f t="shared" si="30"/>
        <v>330.77</v>
      </c>
      <c r="AK54" s="102"/>
      <c r="AL54" s="361">
        <f>'HOJA-TRANSF'!AN64</f>
        <v>0</v>
      </c>
      <c r="AM54" s="110">
        <f t="shared" si="31"/>
        <v>360.918</v>
      </c>
      <c r="AO54" s="116"/>
    </row>
    <row r="55" spans="1:41" s="91" customFormat="1" ht="18" customHeight="1" hidden="1">
      <c r="A55" s="404" t="s">
        <v>77</v>
      </c>
      <c r="B55" s="272"/>
      <c r="C55" s="544">
        <f>'HOJA-TRANSF'!B64</f>
        <v>3649</v>
      </c>
      <c r="D55" s="537">
        <f>'HOJA-TRANSF'!C64</f>
        <v>336</v>
      </c>
      <c r="E55" s="359">
        <f>'HOJA-TRANSF'!D64</f>
        <v>244</v>
      </c>
      <c r="F55" s="306">
        <f>'HOJA-TRANSF'!E64</f>
        <v>323</v>
      </c>
      <c r="G55" s="306">
        <f>'HOJA-TRANSF'!F64</f>
        <v>8.5</v>
      </c>
      <c r="H55" s="306">
        <f>'HOJA-TRANSF'!G64</f>
        <v>0</v>
      </c>
      <c r="I55" s="306">
        <f>'HOJA-TRANSF'!H64</f>
        <v>0</v>
      </c>
      <c r="J55" s="306">
        <f>'HOJA-TRANSF'!I64</f>
        <v>90</v>
      </c>
      <c r="K55" s="306">
        <f>'HOJA-TRANSF'!J64</f>
        <v>0</v>
      </c>
      <c r="L55" s="279">
        <f>SUM(D55:K55)</f>
        <v>1001.5</v>
      </c>
      <c r="M55" s="359">
        <f>'HOJA-TRANSF'!L64</f>
        <v>0</v>
      </c>
      <c r="N55" s="359">
        <f>'HOJA-TRANSF'!M64</f>
        <v>0</v>
      </c>
      <c r="O55" s="359">
        <f>'HOJA-TRANSF'!N64</f>
        <v>0</v>
      </c>
      <c r="P55" s="359">
        <f>'HOJA-TRANSF'!O64</f>
        <v>0</v>
      </c>
      <c r="Q55" s="359">
        <f>'HOJA-TRANSF'!P64</f>
        <v>0</v>
      </c>
      <c r="R55" s="359">
        <f>'HOJA-TRANSF'!Q64</f>
        <v>12</v>
      </c>
      <c r="S55" s="359">
        <f>'HOJA-TRANSF'!R64</f>
        <v>15</v>
      </c>
      <c r="T55" s="359">
        <f>'HOJA-TRANSF'!S64</f>
        <v>0</v>
      </c>
      <c r="U55" s="279">
        <f>SUM(M55:T55)</f>
        <v>27</v>
      </c>
      <c r="V55" s="187">
        <f>'HOJA-TRANSF'!V64</f>
        <v>0</v>
      </c>
      <c r="W55" s="187">
        <f>'HOJA-TRANSF'!W64</f>
        <v>18</v>
      </c>
      <c r="X55" s="187">
        <f>'HOJA-TRANSF'!X64</f>
        <v>0</v>
      </c>
      <c r="Y55" s="279">
        <f>SUM(V55:X55)</f>
        <v>18</v>
      </c>
      <c r="Z55" s="304">
        <f>'HOJA-TRANSF'!AD64</f>
        <v>2602.5</v>
      </c>
      <c r="AA55" s="199">
        <f>AM55-L55-U55-AL55-Y55-AI55</f>
        <v>532.2699999999999</v>
      </c>
      <c r="AB55" s="187">
        <f t="shared" si="37"/>
        <v>3649</v>
      </c>
      <c r="AC55" s="301">
        <f>'HOJA-TRANSF'!AF64</f>
        <v>716.45</v>
      </c>
      <c r="AD55" s="301">
        <f>'HOJA-TRANSF'!AG64</f>
        <v>988.88</v>
      </c>
      <c r="AE55" s="301">
        <f>'HOJA-TRANSF'!AH64</f>
        <v>1705.33</v>
      </c>
      <c r="AF55" s="306">
        <f>'HOJA-TRANSF'!AI64</f>
        <v>1705.33</v>
      </c>
      <c r="AG55" s="306">
        <f>'HOJA-TRANSF'!AJ64</f>
        <v>0</v>
      </c>
      <c r="AH55" s="306">
        <f>'HOJA-TRANSF'!AK64</f>
        <v>364.90000000000003</v>
      </c>
      <c r="AI55" s="279">
        <f>AF55*10%</f>
        <v>170.53300000000002</v>
      </c>
      <c r="AJ55" s="296">
        <f t="shared" si="30"/>
        <v>1578.77</v>
      </c>
      <c r="AK55" s="102"/>
      <c r="AL55" s="361">
        <v>0</v>
      </c>
      <c r="AM55" s="110">
        <f>AB55-AF55-AH55+AI55+AL55</f>
        <v>1749.3029999999999</v>
      </c>
      <c r="AO55" s="116"/>
    </row>
    <row r="56" spans="1:41" ht="18" customHeight="1">
      <c r="A56" s="384" t="s">
        <v>125</v>
      </c>
      <c r="B56" s="99" t="s">
        <v>151</v>
      </c>
      <c r="C56" s="543">
        <f>SUM(C57:C58)</f>
        <v>29541.46</v>
      </c>
      <c r="D56" s="533">
        <f>SUM(D57:D58)</f>
        <v>828</v>
      </c>
      <c r="E56" s="85">
        <f aca="true" t="shared" si="38" ref="E56:K56">SUM(E57:E58)</f>
        <v>235</v>
      </c>
      <c r="F56" s="101">
        <f t="shared" si="38"/>
        <v>501.5</v>
      </c>
      <c r="G56" s="101">
        <f t="shared" si="38"/>
        <v>0</v>
      </c>
      <c r="H56" s="101">
        <f t="shared" si="38"/>
        <v>0</v>
      </c>
      <c r="I56" s="101">
        <f t="shared" si="38"/>
        <v>0</v>
      </c>
      <c r="J56" s="101">
        <f t="shared" si="38"/>
        <v>160</v>
      </c>
      <c r="K56" s="101">
        <f t="shared" si="38"/>
        <v>48</v>
      </c>
      <c r="L56" s="138">
        <f>SUM(L57:L58)</f>
        <v>1772.5</v>
      </c>
      <c r="M56" s="85">
        <f>SUM(M57:M58)</f>
        <v>200</v>
      </c>
      <c r="N56" s="85">
        <f aca="true" t="shared" si="39" ref="N56:T56">SUM(N57:N58)</f>
        <v>0</v>
      </c>
      <c r="O56" s="85">
        <f t="shared" si="39"/>
        <v>0</v>
      </c>
      <c r="P56" s="85">
        <f t="shared" si="39"/>
        <v>30</v>
      </c>
      <c r="Q56" s="85">
        <f t="shared" si="39"/>
        <v>0</v>
      </c>
      <c r="R56" s="85">
        <f t="shared" si="39"/>
        <v>6</v>
      </c>
      <c r="S56" s="85">
        <f t="shared" si="39"/>
        <v>0</v>
      </c>
      <c r="T56" s="85">
        <f t="shared" si="39"/>
        <v>200</v>
      </c>
      <c r="U56" s="278">
        <f aca="true" t="shared" si="40" ref="U56:AA56">SUM(U57:U58)</f>
        <v>436</v>
      </c>
      <c r="V56" s="186">
        <f t="shared" si="40"/>
        <v>0</v>
      </c>
      <c r="W56" s="186">
        <f t="shared" si="40"/>
        <v>0</v>
      </c>
      <c r="X56" s="186">
        <f t="shared" si="40"/>
        <v>0</v>
      </c>
      <c r="Y56" s="277">
        <f t="shared" si="40"/>
        <v>0</v>
      </c>
      <c r="Z56" s="226">
        <f t="shared" si="40"/>
        <v>27332.96</v>
      </c>
      <c r="AA56" s="197">
        <f t="shared" si="40"/>
        <v>22043.803999999996</v>
      </c>
      <c r="AB56" s="186">
        <f t="shared" si="37"/>
        <v>29541.46</v>
      </c>
      <c r="AC56" s="285">
        <f aca="true" t="shared" si="41" ref="AC56:AH56">SUM(AC57:AC58)</f>
        <v>753.5599999999998</v>
      </c>
      <c r="AD56" s="285">
        <f t="shared" si="41"/>
        <v>1581.45</v>
      </c>
      <c r="AE56" s="285">
        <f t="shared" si="41"/>
        <v>2335.0099999999998</v>
      </c>
      <c r="AF56" s="285">
        <f>SUM(AF57:AF58)</f>
        <v>2335.01</v>
      </c>
      <c r="AG56" s="102">
        <f t="shared" si="41"/>
        <v>0</v>
      </c>
      <c r="AH56" s="101">
        <f t="shared" si="41"/>
        <v>2954.146</v>
      </c>
      <c r="AI56" s="278">
        <f t="shared" si="32"/>
        <v>233.50100000000003</v>
      </c>
      <c r="AJ56" s="101">
        <f>AM56-AL56-AI56+0.01</f>
        <v>24252.323999999993</v>
      </c>
      <c r="AK56" s="101"/>
      <c r="AL56" s="133">
        <f>SUM(AL57:AL58)</f>
        <v>0</v>
      </c>
      <c r="AM56" s="85">
        <f>SUM(AM57:AM58)+0.01</f>
        <v>24485.814999999995</v>
      </c>
      <c r="AO56" s="116"/>
    </row>
    <row r="57" spans="1:41" ht="18" customHeight="1" hidden="1">
      <c r="A57" s="385" t="s">
        <v>174</v>
      </c>
      <c r="B57" s="99"/>
      <c r="C57" s="544">
        <f>'HOJA-TRANSF'!B65</f>
        <v>27378.46</v>
      </c>
      <c r="D57" s="224">
        <f>'HOJA-TRANSF'!C65</f>
        <v>732</v>
      </c>
      <c r="E57" s="110">
        <f>'HOJA-TRANSF'!D65</f>
        <v>195</v>
      </c>
      <c r="F57" s="296">
        <f>'HOJA-TRANSF'!E65</f>
        <v>399.5</v>
      </c>
      <c r="G57" s="296">
        <f>'HOJA-TRANSF'!F65</f>
        <v>0</v>
      </c>
      <c r="H57" s="296">
        <f>'HOJA-TRANSF'!G65</f>
        <v>0</v>
      </c>
      <c r="I57" s="296">
        <f>'HOJA-TRANSF'!H65</f>
        <v>0</v>
      </c>
      <c r="J57" s="296">
        <f>'HOJA-TRANSF'!I65</f>
        <v>130</v>
      </c>
      <c r="K57" s="296">
        <f>'HOJA-TRANSF'!J65</f>
        <v>48</v>
      </c>
      <c r="L57" s="140">
        <f>SUM(D57:K57)</f>
        <v>1504.5</v>
      </c>
      <c r="M57" s="110">
        <f>'HOJA-TRANSF'!L65</f>
        <v>200</v>
      </c>
      <c r="N57" s="110">
        <f>'HOJA-TRANSF'!M65</f>
        <v>0</v>
      </c>
      <c r="O57" s="110">
        <f>'HOJA-TRANSF'!N65</f>
        <v>0</v>
      </c>
      <c r="P57" s="110">
        <f>'HOJA-TRANSF'!O65</f>
        <v>30</v>
      </c>
      <c r="Q57" s="110">
        <f>'HOJA-TRANSF'!P65</f>
        <v>0</v>
      </c>
      <c r="R57" s="110">
        <f>'HOJA-TRANSF'!Q65</f>
        <v>6</v>
      </c>
      <c r="S57" s="110">
        <f>'HOJA-TRANSF'!R65</f>
        <v>0</v>
      </c>
      <c r="T57" s="110">
        <f>'HOJA-TRANSF'!S65</f>
        <v>200</v>
      </c>
      <c r="U57" s="140">
        <f>SUM(M57:T57)</f>
        <v>436</v>
      </c>
      <c r="V57" s="187">
        <f>'HOJA-TRANSF'!V65</f>
        <v>0</v>
      </c>
      <c r="W57" s="187">
        <f>'HOJA-TRANSF'!W65</f>
        <v>0</v>
      </c>
      <c r="X57" s="187">
        <f>'HOJA-TRANSF'!W65</f>
        <v>0</v>
      </c>
      <c r="Y57" s="279">
        <f>SUM(V57:X57)</f>
        <v>0</v>
      </c>
      <c r="Z57" s="305">
        <f>'HOJA-TRANSF'!AD65</f>
        <v>25437.96</v>
      </c>
      <c r="AA57" s="199">
        <f>AM57-L57-U57-AL57-Y57-AI57</f>
        <v>21534.093999999997</v>
      </c>
      <c r="AB57" s="187">
        <f t="shared" si="37"/>
        <v>27378.46</v>
      </c>
      <c r="AC57" s="301">
        <f>'HOJA-TRANSF'!AF65</f>
        <v>0</v>
      </c>
      <c r="AD57" s="301">
        <f>'HOJA-TRANSF'!AG65</f>
        <v>1166.02</v>
      </c>
      <c r="AE57" s="301">
        <f>'HOJA-TRANSF'!AH65</f>
        <v>1166.02</v>
      </c>
      <c r="AF57" s="296">
        <f>'HOJA-TRANSF'!AI65</f>
        <v>1166.02</v>
      </c>
      <c r="AG57" s="306">
        <f>'HOJA-TRANSF'!AJ65</f>
        <v>0</v>
      </c>
      <c r="AH57" s="306">
        <f>'HOJA-TRANSF'!AK65</f>
        <v>2737.846</v>
      </c>
      <c r="AI57" s="279">
        <f>AF57*10%</f>
        <v>116.602</v>
      </c>
      <c r="AJ57" s="296">
        <f t="shared" si="30"/>
        <v>23474.593999999997</v>
      </c>
      <c r="AK57" s="101"/>
      <c r="AL57" s="361">
        <f>'HOJA-TRANSF'!AN65</f>
        <v>0</v>
      </c>
      <c r="AM57" s="110">
        <f>AB57-AF57-AH57+AI57+AL57</f>
        <v>23591.195999999996</v>
      </c>
      <c r="AO57" s="116"/>
    </row>
    <row r="58" spans="1:41" ht="18" customHeight="1" hidden="1">
      <c r="A58" s="385" t="s">
        <v>171</v>
      </c>
      <c r="B58" s="99"/>
      <c r="C58" s="544">
        <f>'HOJA-TRANSF'!B66</f>
        <v>2163</v>
      </c>
      <c r="D58" s="224">
        <f>'HOJA-TRANSF'!C66</f>
        <v>96</v>
      </c>
      <c r="E58" s="110">
        <f>'HOJA-TRANSF'!D66</f>
        <v>40</v>
      </c>
      <c r="F58" s="296">
        <f>'HOJA-TRANSF'!E66</f>
        <v>102</v>
      </c>
      <c r="G58" s="296">
        <f>'HOJA-TRANSF'!F66</f>
        <v>0</v>
      </c>
      <c r="H58" s="296">
        <f>'HOJA-TRANSF'!G66</f>
        <v>0</v>
      </c>
      <c r="I58" s="296">
        <f>'HOJA-TRANSF'!H66</f>
        <v>0</v>
      </c>
      <c r="J58" s="296">
        <f>'HOJA-TRANSF'!I66</f>
        <v>30</v>
      </c>
      <c r="K58" s="296">
        <f>'HOJA-TRANSF'!J66</f>
        <v>0</v>
      </c>
      <c r="L58" s="140">
        <f>SUM(D58:K58)</f>
        <v>268</v>
      </c>
      <c r="M58" s="110">
        <f>'HOJA-TRANSF'!L66</f>
        <v>0</v>
      </c>
      <c r="N58" s="110">
        <f>'HOJA-TRANSF'!M66</f>
        <v>0</v>
      </c>
      <c r="O58" s="110">
        <f>'HOJA-TRANSF'!N66</f>
        <v>0</v>
      </c>
      <c r="P58" s="110">
        <f>'HOJA-TRANSF'!O66</f>
        <v>0</v>
      </c>
      <c r="Q58" s="110">
        <f>'HOJA-TRANSF'!P66</f>
        <v>0</v>
      </c>
      <c r="R58" s="110">
        <f>'HOJA-TRANSF'!Q66</f>
        <v>0</v>
      </c>
      <c r="S58" s="110">
        <f>'HOJA-TRANSF'!R66</f>
        <v>0</v>
      </c>
      <c r="T58" s="110">
        <f>'HOJA-TRANSF'!S66</f>
        <v>0</v>
      </c>
      <c r="U58" s="140">
        <f>SUM(M58:T58)</f>
        <v>0</v>
      </c>
      <c r="V58" s="187">
        <f>'HOJA-TRANSF'!V66</f>
        <v>0</v>
      </c>
      <c r="W58" s="187">
        <f>'HOJA-TRANSF'!W66</f>
        <v>0</v>
      </c>
      <c r="X58" s="187">
        <f>'HOJA-TRANSF'!W66</f>
        <v>0</v>
      </c>
      <c r="Y58" s="279">
        <f>SUM(V58:X58)</f>
        <v>0</v>
      </c>
      <c r="Z58" s="305">
        <f>'HOJA-TRANSF'!AD66</f>
        <v>1895</v>
      </c>
      <c r="AA58" s="199">
        <f>AM58-L58-U58-AL58-Y58-AI58</f>
        <v>509.71000000000004</v>
      </c>
      <c r="AB58" s="187">
        <f t="shared" si="37"/>
        <v>2163</v>
      </c>
      <c r="AC58" s="301">
        <f>'HOJA-TRANSF'!AF66</f>
        <v>753.5599999999998</v>
      </c>
      <c r="AD58" s="301">
        <f>'HOJA-TRANSF'!AG66</f>
        <v>415.43</v>
      </c>
      <c r="AE58" s="301">
        <f>'HOJA-TRANSF'!AH66</f>
        <v>1168.9899999999998</v>
      </c>
      <c r="AF58" s="296">
        <f>'HOJA-TRANSF'!AI66</f>
        <v>1168.99</v>
      </c>
      <c r="AG58" s="306">
        <f>'HOJA-TRANSF'!AJ66</f>
        <v>0</v>
      </c>
      <c r="AH58" s="306">
        <f>'HOJA-TRANSF'!AK66</f>
        <v>216.3</v>
      </c>
      <c r="AI58" s="279">
        <f t="shared" si="32"/>
        <v>116.899</v>
      </c>
      <c r="AJ58" s="296">
        <f t="shared" si="30"/>
        <v>777.71</v>
      </c>
      <c r="AK58" s="101"/>
      <c r="AL58" s="361">
        <f>'HOJA-TRANSF'!AN68</f>
        <v>0</v>
      </c>
      <c r="AM58" s="110">
        <f t="shared" si="31"/>
        <v>894.609</v>
      </c>
      <c r="AO58" s="116"/>
    </row>
    <row r="59" spans="1:41" ht="18" customHeight="1">
      <c r="A59" s="384" t="s">
        <v>126</v>
      </c>
      <c r="B59" s="99" t="s">
        <v>151</v>
      </c>
      <c r="C59" s="540">
        <f>SUM(C60:C62)</f>
        <v>16334.5</v>
      </c>
      <c r="D59" s="533">
        <f>SUM(D60:D62)</f>
        <v>780</v>
      </c>
      <c r="E59" s="85">
        <f aca="true" t="shared" si="42" ref="E59:K59">SUM(E60:E62)</f>
        <v>443</v>
      </c>
      <c r="F59" s="101">
        <f t="shared" si="42"/>
        <v>493</v>
      </c>
      <c r="G59" s="101">
        <f t="shared" si="42"/>
        <v>8.5</v>
      </c>
      <c r="H59" s="101">
        <f>SUM(H60:H62)</f>
        <v>0</v>
      </c>
      <c r="I59" s="101">
        <f>SUM(I60:I62)</f>
        <v>0</v>
      </c>
      <c r="J59" s="101">
        <f t="shared" si="42"/>
        <v>120</v>
      </c>
      <c r="K59" s="101">
        <f t="shared" si="42"/>
        <v>58</v>
      </c>
      <c r="L59" s="138">
        <f aca="true" t="shared" si="43" ref="L59:T59">SUM(L60:L62)</f>
        <v>1902.5</v>
      </c>
      <c r="M59" s="107">
        <f t="shared" si="43"/>
        <v>11</v>
      </c>
      <c r="N59" s="107">
        <f t="shared" si="43"/>
        <v>300</v>
      </c>
      <c r="O59" s="102">
        <f t="shared" si="43"/>
        <v>0</v>
      </c>
      <c r="P59" s="107">
        <f t="shared" si="43"/>
        <v>0</v>
      </c>
      <c r="Q59" s="102">
        <f t="shared" si="43"/>
        <v>0</v>
      </c>
      <c r="R59" s="102">
        <f t="shared" si="43"/>
        <v>6</v>
      </c>
      <c r="S59" s="107">
        <f t="shared" si="43"/>
        <v>0</v>
      </c>
      <c r="T59" s="102">
        <f t="shared" si="43"/>
        <v>0</v>
      </c>
      <c r="U59" s="138">
        <f aca="true" t="shared" si="44" ref="U59:AL59">SUM(U60:U62)</f>
        <v>317</v>
      </c>
      <c r="V59" s="107">
        <f t="shared" si="44"/>
        <v>8.5</v>
      </c>
      <c r="W59" s="107">
        <f t="shared" si="44"/>
        <v>162</v>
      </c>
      <c r="X59" s="107">
        <f t="shared" si="44"/>
        <v>285</v>
      </c>
      <c r="Y59" s="278">
        <f>SUM(Y60:Y62)</f>
        <v>455.5</v>
      </c>
      <c r="Z59" s="107">
        <f>SUM(Z60:Z62)</f>
        <v>13659.5</v>
      </c>
      <c r="AA59" s="138">
        <f>SUM(AA60:AA62)</f>
        <v>8233.73</v>
      </c>
      <c r="AB59" s="107">
        <f t="shared" si="44"/>
        <v>16334.5</v>
      </c>
      <c r="AC59" s="107">
        <f t="shared" si="44"/>
        <v>82.07000000000016</v>
      </c>
      <c r="AD59" s="107">
        <f t="shared" si="44"/>
        <v>3723.34</v>
      </c>
      <c r="AE59" s="107">
        <f t="shared" si="44"/>
        <v>3805.4100000000003</v>
      </c>
      <c r="AF59" s="107">
        <f t="shared" si="44"/>
        <v>3792.3200000000006</v>
      </c>
      <c r="AG59" s="85">
        <f t="shared" si="44"/>
        <v>13.089999999999975</v>
      </c>
      <c r="AH59" s="101">
        <f t="shared" si="44"/>
        <v>1633.45</v>
      </c>
      <c r="AI59" s="278">
        <f t="shared" si="44"/>
        <v>379.2320000000001</v>
      </c>
      <c r="AJ59" s="101">
        <f t="shared" si="44"/>
        <v>10908.73</v>
      </c>
      <c r="AK59" s="101">
        <f t="shared" si="44"/>
        <v>0</v>
      </c>
      <c r="AL59" s="133">
        <f t="shared" si="44"/>
        <v>0</v>
      </c>
      <c r="AM59" s="101">
        <f>SUM(AM60:AM62)</f>
        <v>11287.962</v>
      </c>
      <c r="AO59" s="116"/>
    </row>
    <row r="60" spans="1:41" ht="18" customHeight="1" hidden="1">
      <c r="A60" s="385" t="s">
        <v>21</v>
      </c>
      <c r="B60" s="99"/>
      <c r="C60" s="544">
        <f>'HOJA-TRANSF'!B67</f>
        <v>11260.5</v>
      </c>
      <c r="D60" s="224">
        <f>'HOJA-TRANSF'!C67</f>
        <v>516</v>
      </c>
      <c r="E60" s="110">
        <f>'HOJA-TRANSF'!D67</f>
        <v>412</v>
      </c>
      <c r="F60" s="296">
        <f>'HOJA-TRANSF'!E67</f>
        <v>246.5</v>
      </c>
      <c r="G60" s="296">
        <f>'HOJA-TRANSF'!F67</f>
        <v>8.5</v>
      </c>
      <c r="H60" s="296">
        <f>'HOJA-TRANSF'!G67</f>
        <v>0</v>
      </c>
      <c r="I60" s="296">
        <f>'HOJA-TRANSF'!H67</f>
        <v>0</v>
      </c>
      <c r="J60" s="296">
        <f>'HOJA-TRANSF'!I67</f>
        <v>90</v>
      </c>
      <c r="K60" s="296">
        <f>'HOJA-TRANSF'!J67</f>
        <v>38</v>
      </c>
      <c r="L60" s="140">
        <f>SUM(D60:K60)</f>
        <v>1311</v>
      </c>
      <c r="M60" s="110">
        <f>'HOJA-TRANSF'!L67</f>
        <v>11</v>
      </c>
      <c r="N60" s="110">
        <f>'HOJA-TRANSF'!M67</f>
        <v>300</v>
      </c>
      <c r="O60" s="110">
        <f>'HOJA-TRANSF'!N67</f>
        <v>0</v>
      </c>
      <c r="P60" s="110">
        <f>'HOJA-TRANSF'!O67</f>
        <v>0</v>
      </c>
      <c r="Q60" s="110">
        <f>'HOJA-TRANSF'!P67</f>
        <v>0</v>
      </c>
      <c r="R60" s="110">
        <f>'HOJA-TRANSF'!Q67</f>
        <v>6</v>
      </c>
      <c r="S60" s="110">
        <f>'HOJA-TRANSF'!R67</f>
        <v>0</v>
      </c>
      <c r="T60" s="110">
        <f>'HOJA-TRANSF'!S67</f>
        <v>0</v>
      </c>
      <c r="U60" s="140">
        <f>SUM(M60:T60)</f>
        <v>317</v>
      </c>
      <c r="V60" s="359">
        <f>'HOJA-TRANSF'!V67</f>
        <v>0</v>
      </c>
      <c r="W60" s="359">
        <f>'HOJA-TRANSF'!W67</f>
        <v>162</v>
      </c>
      <c r="X60" s="359">
        <f>'HOJA-TRANSF'!X67</f>
        <v>285</v>
      </c>
      <c r="Y60" s="279">
        <f>SUM(V60:X60)</f>
        <v>447</v>
      </c>
      <c r="Z60" s="405">
        <f>'HOJA-TRANSF'!AD67</f>
        <v>9185.5</v>
      </c>
      <c r="AA60" s="199">
        <f>AM60-L60-U60-AL60-Y60-AI60</f>
        <v>5598.419999999999</v>
      </c>
      <c r="AB60" s="359">
        <f>L60+U60+Z60+Y60</f>
        <v>11260.5</v>
      </c>
      <c r="AC60" s="359">
        <f>'HOJA-TRANSF'!AF67</f>
        <v>0</v>
      </c>
      <c r="AD60" s="359">
        <f>'HOJA-TRANSF'!AG67</f>
        <v>2461.03</v>
      </c>
      <c r="AE60" s="359">
        <f>'HOJA-TRANSF'!AH67</f>
        <v>2461.03</v>
      </c>
      <c r="AF60" s="110">
        <f>'HOJA-TRANSF'!AI67</f>
        <v>2461.03</v>
      </c>
      <c r="AG60" s="296">
        <f>'HOJA-TRANSF'!AJ67</f>
        <v>0</v>
      </c>
      <c r="AH60" s="296">
        <f>C60*10%</f>
        <v>1126.05</v>
      </c>
      <c r="AI60" s="279">
        <f>AF60*10%</f>
        <v>246.10300000000004</v>
      </c>
      <c r="AJ60" s="296">
        <f>AM60-AL60-AI60-AK60</f>
        <v>7673.419999999999</v>
      </c>
      <c r="AK60" s="296"/>
      <c r="AL60" s="361">
        <f>'HOJA-TRANSF'!AN67</f>
        <v>0</v>
      </c>
      <c r="AM60" s="110">
        <f>AB60-AF60-AH60+AI60+AL60+AK60</f>
        <v>7919.522999999999</v>
      </c>
      <c r="AO60" s="116"/>
    </row>
    <row r="61" spans="1:41" ht="18" customHeight="1" hidden="1">
      <c r="A61" s="379" t="s">
        <v>85</v>
      </c>
      <c r="B61" s="99"/>
      <c r="C61" s="544">
        <f>'HOJA-TRANSF'!B68</f>
        <v>649.5</v>
      </c>
      <c r="D61" s="224">
        <f>'HOJA-TRANSF'!C68</f>
        <v>102</v>
      </c>
      <c r="E61" s="110">
        <f>'HOJA-TRANSF'!D68</f>
        <v>5</v>
      </c>
      <c r="F61" s="296">
        <f>'HOJA-TRANSF'!E68</f>
        <v>17</v>
      </c>
      <c r="G61" s="296">
        <f>'HOJA-TRANSF'!F68</f>
        <v>0</v>
      </c>
      <c r="H61" s="296">
        <f>'HOJA-TRANSF'!G68</f>
        <v>0</v>
      </c>
      <c r="I61" s="296">
        <f>'HOJA-TRANSF'!H68</f>
        <v>0</v>
      </c>
      <c r="J61" s="296">
        <f>'HOJA-TRANSF'!I68</f>
        <v>10</v>
      </c>
      <c r="K61" s="296">
        <f>'HOJA-TRANSF'!J68</f>
        <v>16</v>
      </c>
      <c r="L61" s="140">
        <f>SUM(D61:K61)</f>
        <v>150</v>
      </c>
      <c r="M61" s="110">
        <f>'HOJA-TRANSF'!L68</f>
        <v>0</v>
      </c>
      <c r="N61" s="110">
        <f>'HOJA-TRANSF'!M68</f>
        <v>0</v>
      </c>
      <c r="O61" s="110">
        <f>'HOJA-TRANSF'!N68</f>
        <v>0</v>
      </c>
      <c r="P61" s="110">
        <f>'HOJA-TRANSF'!O68</f>
        <v>0</v>
      </c>
      <c r="Q61" s="110">
        <f>'HOJA-TRANSF'!P68</f>
        <v>0</v>
      </c>
      <c r="R61" s="110">
        <f>'HOJA-TRANSF'!Q68</f>
        <v>0</v>
      </c>
      <c r="S61" s="110">
        <f>'HOJA-TRANSF'!R68</f>
        <v>0</v>
      </c>
      <c r="T61" s="110">
        <f>'HOJA-TRANSF'!S68</f>
        <v>0</v>
      </c>
      <c r="U61" s="140">
        <f>SUM(M61:T61)</f>
        <v>0</v>
      </c>
      <c r="V61" s="359">
        <f>'HOJA-TRANSF'!V68</f>
        <v>0</v>
      </c>
      <c r="W61" s="359">
        <f>'HOJA-TRANSF'!W68</f>
        <v>0</v>
      </c>
      <c r="X61" s="359">
        <f>'HOJA-TRANSF'!X68</f>
        <v>0</v>
      </c>
      <c r="Y61" s="279">
        <f>SUM(V61:X61)</f>
        <v>0</v>
      </c>
      <c r="Z61" s="405">
        <f>'HOJA-TRANSF'!AD68</f>
        <v>499.5</v>
      </c>
      <c r="AA61" s="199">
        <f>AM61-L61-U61-AL61-Y61-AI61</f>
        <v>0</v>
      </c>
      <c r="AB61" s="359">
        <f>L61+U61+Z61+Y61</f>
        <v>649.5</v>
      </c>
      <c r="AC61" s="359">
        <f>'HOJA-TRANSF'!AF68</f>
        <v>0</v>
      </c>
      <c r="AD61" s="359">
        <f>'HOJA-TRANSF'!AG68</f>
        <v>447.64</v>
      </c>
      <c r="AE61" s="359">
        <f>'HOJA-TRANSF'!AH68</f>
        <v>447.64</v>
      </c>
      <c r="AF61" s="296">
        <f>'HOJA-TRANSF'!AI68</f>
        <v>434.55</v>
      </c>
      <c r="AG61" s="296">
        <f>'HOJA-TRANSF'!AJ68</f>
        <v>13.089999999999975</v>
      </c>
      <c r="AH61" s="296">
        <f>C61*10%</f>
        <v>64.95</v>
      </c>
      <c r="AI61" s="279">
        <f t="shared" si="32"/>
        <v>43.455000000000005</v>
      </c>
      <c r="AJ61" s="296">
        <f>AM61-AL61-AI61</f>
        <v>150</v>
      </c>
      <c r="AK61" s="296"/>
      <c r="AL61" s="361">
        <f>'HOJA-TRANSF'!AN68</f>
        <v>0</v>
      </c>
      <c r="AM61" s="110">
        <f>AB61-AF61-AH61+AI61+AL61+AK61</f>
        <v>193.455</v>
      </c>
      <c r="AO61" s="116"/>
    </row>
    <row r="62" spans="1:41" ht="18" customHeight="1" hidden="1">
      <c r="A62" s="379" t="s">
        <v>86</v>
      </c>
      <c r="B62" s="99"/>
      <c r="C62" s="544">
        <f>'HOJA-TRANSF'!B69</f>
        <v>4424.5</v>
      </c>
      <c r="D62" s="224">
        <f>'HOJA-TRANSF'!C69</f>
        <v>162</v>
      </c>
      <c r="E62" s="110">
        <f>'HOJA-TRANSF'!D69</f>
        <v>26</v>
      </c>
      <c r="F62" s="296">
        <f>'HOJA-TRANSF'!E69</f>
        <v>229.5</v>
      </c>
      <c r="G62" s="296">
        <f>'HOJA-TRANSF'!F69</f>
        <v>0</v>
      </c>
      <c r="H62" s="296">
        <f>'HOJA-TRANSF'!G69</f>
        <v>0</v>
      </c>
      <c r="I62" s="296">
        <f>'HOJA-TRANSF'!H69</f>
        <v>0</v>
      </c>
      <c r="J62" s="296">
        <f>'HOJA-TRANSF'!I69</f>
        <v>20</v>
      </c>
      <c r="K62" s="296">
        <f>'HOJA-TRANSF'!J69</f>
        <v>4</v>
      </c>
      <c r="L62" s="140">
        <f>SUM(D62:K62)</f>
        <v>441.5</v>
      </c>
      <c r="M62" s="110">
        <f>'HOJA-TRANSF'!L69</f>
        <v>0</v>
      </c>
      <c r="N62" s="110">
        <f>'HOJA-TRANSF'!M69</f>
        <v>0</v>
      </c>
      <c r="O62" s="110">
        <f>'HOJA-TRANSF'!N69</f>
        <v>0</v>
      </c>
      <c r="P62" s="110">
        <f>'HOJA-TRANSF'!O69</f>
        <v>0</v>
      </c>
      <c r="Q62" s="110">
        <f>'HOJA-TRANSF'!P69</f>
        <v>0</v>
      </c>
      <c r="R62" s="110">
        <f>'HOJA-TRANSF'!Q69</f>
        <v>0</v>
      </c>
      <c r="S62" s="110">
        <f>'HOJA-TRANSF'!R69</f>
        <v>0</v>
      </c>
      <c r="T62" s="110">
        <f>'HOJA-TRANSF'!S69</f>
        <v>0</v>
      </c>
      <c r="U62" s="140">
        <f>SUM(M62:T62)</f>
        <v>0</v>
      </c>
      <c r="V62" s="359">
        <f>'HOJA-TRANSF'!V69</f>
        <v>8.5</v>
      </c>
      <c r="W62" s="359">
        <f>'HOJA-TRANSF'!W69</f>
        <v>0</v>
      </c>
      <c r="X62" s="359">
        <f>'HOJA-TRANSF'!X69</f>
        <v>0</v>
      </c>
      <c r="Y62" s="279">
        <f>SUM(V62:X62)</f>
        <v>8.5</v>
      </c>
      <c r="Z62" s="405">
        <f>'HOJA-TRANSF'!AD69</f>
        <v>3974.5</v>
      </c>
      <c r="AA62" s="199">
        <f>AM62-L62-U62-AL62-Y62-AI62</f>
        <v>2635.3100000000004</v>
      </c>
      <c r="AB62" s="359">
        <f>L62+U62+Z62+Y62</f>
        <v>4424.5</v>
      </c>
      <c r="AC62" s="359">
        <f>'HOJA-TRANSF'!AF69</f>
        <v>82.07000000000016</v>
      </c>
      <c r="AD62" s="359">
        <f>'HOJA-TRANSF'!AG69</f>
        <v>814.67</v>
      </c>
      <c r="AE62" s="359">
        <f>'HOJA-TRANSF'!AH69</f>
        <v>896.7400000000001</v>
      </c>
      <c r="AF62" s="296">
        <f>'HOJA-TRANSF'!AI69</f>
        <v>896.74</v>
      </c>
      <c r="AG62" s="296">
        <f>'HOJA-TRANSF'!AJ69</f>
        <v>0</v>
      </c>
      <c r="AH62" s="296">
        <f>C62*10%</f>
        <v>442.45000000000005</v>
      </c>
      <c r="AI62" s="279">
        <f t="shared" si="32"/>
        <v>89.674</v>
      </c>
      <c r="AJ62" s="296">
        <f>AM62-AL62-AI62</f>
        <v>3085.3100000000004</v>
      </c>
      <c r="AK62" s="296"/>
      <c r="AL62" s="361">
        <f>'HOJA-TRANSF'!AN69</f>
        <v>0</v>
      </c>
      <c r="AM62" s="110">
        <f>AB62-AF62-AH62+AI62+AL62+AK62</f>
        <v>3174.9840000000004</v>
      </c>
      <c r="AO62" s="116"/>
    </row>
    <row r="63" spans="1:41" ht="18" customHeight="1" thickBot="1">
      <c r="A63" s="384" t="s">
        <v>127</v>
      </c>
      <c r="B63" s="99" t="s">
        <v>151</v>
      </c>
      <c r="C63" s="408">
        <f>SUM(C64:C65)</f>
        <v>9962</v>
      </c>
      <c r="D63" s="533">
        <f>SUM(D64:D65)</f>
        <v>630</v>
      </c>
      <c r="E63" s="85">
        <f aca="true" t="shared" si="45" ref="E63:K63">SUM(E64:E65)</f>
        <v>291</v>
      </c>
      <c r="F63" s="101">
        <f t="shared" si="45"/>
        <v>144.5</v>
      </c>
      <c r="G63" s="101">
        <f t="shared" si="45"/>
        <v>0</v>
      </c>
      <c r="H63" s="101">
        <f t="shared" si="45"/>
        <v>15</v>
      </c>
      <c r="I63" s="101">
        <f t="shared" si="45"/>
        <v>0</v>
      </c>
      <c r="J63" s="101">
        <f t="shared" si="45"/>
        <v>190</v>
      </c>
      <c r="K63" s="101">
        <f t="shared" si="45"/>
        <v>4</v>
      </c>
      <c r="L63" s="138">
        <f>SUM(L64:L65)</f>
        <v>1274.5</v>
      </c>
      <c r="M63" s="85">
        <f>SUM(M64:M65)</f>
        <v>0</v>
      </c>
      <c r="N63" s="85">
        <f aca="true" t="shared" si="46" ref="N63:T63">SUM(N64:N65)</f>
        <v>200</v>
      </c>
      <c r="O63" s="85">
        <f t="shared" si="46"/>
        <v>0</v>
      </c>
      <c r="P63" s="85">
        <f t="shared" si="46"/>
        <v>0</v>
      </c>
      <c r="Q63" s="85">
        <f t="shared" si="46"/>
        <v>0</v>
      </c>
      <c r="R63" s="85">
        <f t="shared" si="46"/>
        <v>36</v>
      </c>
      <c r="S63" s="85">
        <f t="shared" si="46"/>
        <v>30</v>
      </c>
      <c r="T63" s="85">
        <f t="shared" si="46"/>
        <v>0</v>
      </c>
      <c r="U63" s="138">
        <f aca="true" t="shared" si="47" ref="U63:AJ63">SUM(U64:U65)</f>
        <v>266</v>
      </c>
      <c r="V63" s="107">
        <f t="shared" si="47"/>
        <v>0</v>
      </c>
      <c r="W63" s="107">
        <f t="shared" si="47"/>
        <v>251</v>
      </c>
      <c r="X63" s="107">
        <f t="shared" si="47"/>
        <v>720</v>
      </c>
      <c r="Y63" s="278">
        <f>SUM(Y64:Y65)</f>
        <v>971</v>
      </c>
      <c r="Z63" s="225">
        <f t="shared" si="47"/>
        <v>7450.5</v>
      </c>
      <c r="AA63" s="197">
        <f>SUM(AA64:AA65)</f>
        <v>5439.71</v>
      </c>
      <c r="AB63" s="107">
        <f t="shared" si="47"/>
        <v>9962</v>
      </c>
      <c r="AC63" s="102">
        <f t="shared" si="47"/>
        <v>0</v>
      </c>
      <c r="AD63" s="102">
        <f t="shared" si="47"/>
        <v>1014.59</v>
      </c>
      <c r="AE63" s="102">
        <f t="shared" si="47"/>
        <v>1014.59</v>
      </c>
      <c r="AF63" s="296">
        <f t="shared" si="47"/>
        <v>1014.59</v>
      </c>
      <c r="AG63" s="101">
        <f t="shared" si="47"/>
        <v>0</v>
      </c>
      <c r="AH63" s="101">
        <f t="shared" si="47"/>
        <v>996.2</v>
      </c>
      <c r="AI63" s="278">
        <f t="shared" si="47"/>
        <v>101.459</v>
      </c>
      <c r="AJ63" s="101">
        <f t="shared" si="47"/>
        <v>7951.21</v>
      </c>
      <c r="AK63" s="101"/>
      <c r="AL63" s="133">
        <f>SUM(AL64:AL65)</f>
        <v>180</v>
      </c>
      <c r="AM63" s="85">
        <f>SUM(AM64:AM65)</f>
        <v>8232.669</v>
      </c>
      <c r="AO63" s="116"/>
    </row>
    <row r="64" spans="1:41" ht="18" customHeight="1" hidden="1">
      <c r="A64" s="389" t="s">
        <v>179</v>
      </c>
      <c r="B64" s="392"/>
      <c r="C64" s="541">
        <f>'HOJA-TRANSF'!B70</f>
        <v>9962</v>
      </c>
      <c r="D64" s="231">
        <f>'HOJA-TRANSF'!C70</f>
        <v>630</v>
      </c>
      <c r="E64" s="229">
        <f>'HOJA-TRANSF'!D70</f>
        <v>291</v>
      </c>
      <c r="F64" s="230">
        <f>'HOJA-TRANSF'!E70</f>
        <v>144.5</v>
      </c>
      <c r="G64" s="230">
        <f>'HOJA-TRANSF'!F70</f>
        <v>0</v>
      </c>
      <c r="H64" s="230">
        <f>'HOJA-TRANSF'!G70</f>
        <v>15</v>
      </c>
      <c r="I64" s="230">
        <f>'HOJA-TRANSF'!H70</f>
        <v>0</v>
      </c>
      <c r="J64" s="230">
        <f>'HOJA-TRANSF'!I70</f>
        <v>190</v>
      </c>
      <c r="K64" s="230">
        <f>'HOJA-TRANSF'!J70</f>
        <v>4</v>
      </c>
      <c r="L64" s="199">
        <f>SUM(D64:K64)</f>
        <v>1274.5</v>
      </c>
      <c r="M64" s="229">
        <f>'HOJA-TRANSF'!L70</f>
        <v>0</v>
      </c>
      <c r="N64" s="229">
        <f>'HOJA-TRANSF'!M70</f>
        <v>200</v>
      </c>
      <c r="O64" s="229">
        <f>'HOJA-TRANSF'!N70</f>
        <v>0</v>
      </c>
      <c r="P64" s="229">
        <f>'HOJA-TRANSF'!O70</f>
        <v>0</v>
      </c>
      <c r="Q64" s="229">
        <f>'HOJA-TRANSF'!P70</f>
        <v>0</v>
      </c>
      <c r="R64" s="229">
        <f>'HOJA-TRANSF'!Q70</f>
        <v>36</v>
      </c>
      <c r="S64" s="229">
        <f>'HOJA-TRANSF'!R70</f>
        <v>30</v>
      </c>
      <c r="T64" s="229">
        <f>'HOJA-TRANSF'!S70</f>
        <v>0</v>
      </c>
      <c r="U64" s="197">
        <f>SUM(M64:T64)</f>
        <v>266</v>
      </c>
      <c r="V64" s="187">
        <f>'HOJA-TRANSF'!V70</f>
        <v>0</v>
      </c>
      <c r="W64" s="187">
        <f>'HOJA-TRANSF'!W70</f>
        <v>251</v>
      </c>
      <c r="X64" s="187">
        <f>'HOJA-TRANSF'!X70</f>
        <v>720</v>
      </c>
      <c r="Y64" s="279">
        <f>SUM(V64:X64)</f>
        <v>971</v>
      </c>
      <c r="Z64" s="305">
        <f>'HOJA-TRANSF'!AD70</f>
        <v>7450.5</v>
      </c>
      <c r="AA64" s="199">
        <f>AM64-L64-U64-AL64-Y64-AI64</f>
        <v>5439.71</v>
      </c>
      <c r="AB64" s="359">
        <f>L64+U64+Z64+Y64</f>
        <v>9962</v>
      </c>
      <c r="AC64" s="301">
        <f>'HOJA-TRANSF'!AF70</f>
        <v>0</v>
      </c>
      <c r="AD64" s="301">
        <f>'HOJA-TRANSF'!AG70</f>
        <v>1014.59</v>
      </c>
      <c r="AE64" s="301">
        <f>'HOJA-TRANSF'!AH70</f>
        <v>1014.59</v>
      </c>
      <c r="AF64" s="230">
        <f>'HOJA-TRANSF'!AI70</f>
        <v>1014.59</v>
      </c>
      <c r="AG64" s="230">
        <f>'HOJA-TRANSF'!AJ70</f>
        <v>0</v>
      </c>
      <c r="AH64" s="230">
        <f>'HOJA-TRANSF'!AK70</f>
        <v>996.2</v>
      </c>
      <c r="AI64" s="279">
        <f t="shared" si="32"/>
        <v>101.459</v>
      </c>
      <c r="AJ64" s="296">
        <f>AM64-AL64-AI64</f>
        <v>7951.21</v>
      </c>
      <c r="AK64" s="309"/>
      <c r="AL64" s="361">
        <f>'HOJA-TRANSF'!AN70</f>
        <v>180</v>
      </c>
      <c r="AM64" s="110">
        <f>AB64-AF64-AH64+AI64+AL64+AK64</f>
        <v>8232.669</v>
      </c>
      <c r="AO64" s="116"/>
    </row>
    <row r="65" spans="1:41" ht="18" customHeight="1" hidden="1" thickBot="1">
      <c r="A65" s="390" t="s">
        <v>176</v>
      </c>
      <c r="B65" s="393"/>
      <c r="C65" s="541">
        <f>'HOJA-TRANSF'!B71</f>
        <v>0</v>
      </c>
      <c r="D65" s="231">
        <f>'HOJA-TRANSF'!C71</f>
        <v>0</v>
      </c>
      <c r="E65" s="229">
        <f>'HOJA-TRANSF'!D71</f>
        <v>0</v>
      </c>
      <c r="F65" s="230">
        <f>'HOJA-TRANSF'!E71</f>
        <v>0</v>
      </c>
      <c r="G65" s="230">
        <f>'HOJA-TRANSF'!F71</f>
        <v>0</v>
      </c>
      <c r="H65" s="230">
        <f>'HOJA-TRANSF'!G71</f>
        <v>0</v>
      </c>
      <c r="I65" s="230">
        <f>'HOJA-TRANSF'!H71</f>
        <v>0</v>
      </c>
      <c r="J65" s="230">
        <f>'HOJA-TRANSF'!I71</f>
        <v>0</v>
      </c>
      <c r="K65" s="230">
        <f>'HOJA-TRANSF'!J71</f>
        <v>0</v>
      </c>
      <c r="L65" s="199">
        <f>SUM(D65:K65)</f>
        <v>0</v>
      </c>
      <c r="M65" s="229">
        <f>'HOJA-TRANSF'!L71</f>
        <v>0</v>
      </c>
      <c r="N65" s="229">
        <f>'HOJA-TRANSF'!M71</f>
        <v>0</v>
      </c>
      <c r="O65" s="229">
        <f>'HOJA-TRANSF'!N71</f>
        <v>0</v>
      </c>
      <c r="P65" s="229">
        <f>'HOJA-TRANSF'!O71</f>
        <v>0</v>
      </c>
      <c r="Q65" s="229">
        <f>'HOJA-TRANSF'!P71</f>
        <v>0</v>
      </c>
      <c r="R65" s="229">
        <f>'HOJA-TRANSF'!Q71</f>
        <v>0</v>
      </c>
      <c r="S65" s="229">
        <f>'HOJA-TRANSF'!R71</f>
        <v>0</v>
      </c>
      <c r="T65" s="229">
        <f>'HOJA-TRANSF'!S71</f>
        <v>0</v>
      </c>
      <c r="U65" s="307">
        <f>SUM(M65:T65)</f>
        <v>0</v>
      </c>
      <c r="V65" s="187">
        <f>'HOJA-TRANSF'!V71</f>
        <v>0</v>
      </c>
      <c r="W65" s="187">
        <f>'HOJA-TRANSF'!W71</f>
        <v>0</v>
      </c>
      <c r="X65" s="187">
        <f>'HOJA-TRANSF'!X71</f>
        <v>0</v>
      </c>
      <c r="Y65" s="279">
        <f>SUM(V65:X65)</f>
        <v>0</v>
      </c>
      <c r="Z65" s="305">
        <f>'HOJA-TRANSF'!AD71</f>
        <v>0</v>
      </c>
      <c r="AA65" s="199">
        <f>AM65-L65-U65-AL65-Y65-AI65</f>
        <v>0</v>
      </c>
      <c r="AB65" s="359">
        <f>L65+U65+Z65+Y65</f>
        <v>0</v>
      </c>
      <c r="AC65" s="301">
        <f>'HOJA-TRANSF'!AF71</f>
        <v>0</v>
      </c>
      <c r="AD65" s="301">
        <f>'HOJA-TRANSF'!AG71</f>
        <v>0</v>
      </c>
      <c r="AE65" s="301">
        <f>'HOJA-TRANSF'!AH71</f>
        <v>0</v>
      </c>
      <c r="AF65" s="230">
        <f>'HOJA-TRANSF'!AI71</f>
        <v>0</v>
      </c>
      <c r="AG65" s="230">
        <f>'HOJA-TRANSF'!AJ71</f>
        <v>0</v>
      </c>
      <c r="AH65" s="230">
        <f>'HOJA-TRANSF'!AK71</f>
        <v>0</v>
      </c>
      <c r="AI65" s="279">
        <f t="shared" si="32"/>
        <v>0</v>
      </c>
      <c r="AJ65" s="296">
        <f>AM65-AL65-AI65</f>
        <v>0</v>
      </c>
      <c r="AK65" s="308"/>
      <c r="AL65" s="361">
        <v>0</v>
      </c>
      <c r="AM65" s="110">
        <f>AB65-AF65-AH65+AI65+AL65+AK65</f>
        <v>0</v>
      </c>
      <c r="AO65" s="116"/>
    </row>
    <row r="66" spans="1:41" ht="18" customHeight="1" thickBot="1">
      <c r="A66" s="117" t="s">
        <v>154</v>
      </c>
      <c r="B66" s="87"/>
      <c r="C66" s="546">
        <f aca="true" t="shared" si="48" ref="C66:AL66">C46+C52+C56+C59+C63</f>
        <v>111695.95999999999</v>
      </c>
      <c r="D66" s="524">
        <f t="shared" si="48"/>
        <v>4620</v>
      </c>
      <c r="E66" s="119">
        <f t="shared" si="48"/>
        <v>2534</v>
      </c>
      <c r="F66" s="113">
        <f t="shared" si="48"/>
        <v>2405.5</v>
      </c>
      <c r="G66" s="113">
        <f t="shared" si="48"/>
        <v>17</v>
      </c>
      <c r="H66" s="113">
        <f>H46+H52+H56+H59+H63</f>
        <v>15</v>
      </c>
      <c r="I66" s="113">
        <f>I46+I52+I56+I59+I63</f>
        <v>0</v>
      </c>
      <c r="J66" s="113">
        <f t="shared" si="48"/>
        <v>1170</v>
      </c>
      <c r="K66" s="113">
        <f t="shared" si="48"/>
        <v>218</v>
      </c>
      <c r="L66" s="130">
        <f>L46+L52+L56+L59+L63</f>
        <v>10979.5</v>
      </c>
      <c r="M66" s="119">
        <f t="shared" si="48"/>
        <v>211</v>
      </c>
      <c r="N66" s="119">
        <f>N46+N52+N56+N59+N63</f>
        <v>1600</v>
      </c>
      <c r="O66" s="113">
        <f>O46+O52+O56+O59+O63</f>
        <v>0</v>
      </c>
      <c r="P66" s="119">
        <f>P46+P52+P56+P59+P63</f>
        <v>132</v>
      </c>
      <c r="Q66" s="113">
        <f>Q46+Q52+Q56+Q59+Q63</f>
        <v>0</v>
      </c>
      <c r="R66" s="113">
        <f t="shared" si="48"/>
        <v>144</v>
      </c>
      <c r="S66" s="119">
        <f t="shared" si="48"/>
        <v>60</v>
      </c>
      <c r="T66" s="113">
        <f t="shared" si="48"/>
        <v>200</v>
      </c>
      <c r="U66" s="130">
        <f t="shared" si="48"/>
        <v>2347</v>
      </c>
      <c r="V66" s="119">
        <f t="shared" si="48"/>
        <v>17</v>
      </c>
      <c r="W66" s="119">
        <f t="shared" si="48"/>
        <v>521</v>
      </c>
      <c r="X66" s="119">
        <f t="shared" si="48"/>
        <v>1795</v>
      </c>
      <c r="Y66" s="280">
        <f>Y46+Y52+Y56+Y59+Y63</f>
        <v>2333</v>
      </c>
      <c r="Z66" s="119">
        <f t="shared" si="48"/>
        <v>96036.45999999999</v>
      </c>
      <c r="AA66" s="130">
        <f>AA46+AA52+AA56+AA59+AA63</f>
        <v>67821.634</v>
      </c>
      <c r="AB66" s="119">
        <f t="shared" si="48"/>
        <v>111695.95999999999</v>
      </c>
      <c r="AC66" s="119">
        <f t="shared" si="48"/>
        <v>2721.82</v>
      </c>
      <c r="AD66" s="119">
        <f t="shared" si="48"/>
        <v>14951.920000000002</v>
      </c>
      <c r="AE66" s="119">
        <f t="shared" si="48"/>
        <v>17673.74</v>
      </c>
      <c r="AF66" s="106">
        <f t="shared" si="48"/>
        <v>17045.230000000003</v>
      </c>
      <c r="AG66" s="106">
        <f t="shared" si="48"/>
        <v>628.51</v>
      </c>
      <c r="AH66" s="106">
        <f t="shared" si="48"/>
        <v>11169.596000000003</v>
      </c>
      <c r="AI66" s="280">
        <f>AI46+AI52+AI56+AI59+AI63</f>
        <v>1704.5230000000004</v>
      </c>
      <c r="AJ66" s="106">
        <f>AJ46+AJ52+AJ56+AJ59+AJ63-0.01</f>
        <v>83481.144</v>
      </c>
      <c r="AK66" s="106">
        <f t="shared" si="48"/>
        <v>0</v>
      </c>
      <c r="AL66" s="135">
        <f t="shared" si="48"/>
        <v>180</v>
      </c>
      <c r="AM66" s="108">
        <f>AM46+AM52+AM56+AM59+AM63</f>
        <v>85365.66699999999</v>
      </c>
      <c r="AO66" s="116"/>
    </row>
    <row r="67" spans="1:41" ht="18" customHeight="1">
      <c r="A67" s="386" t="s">
        <v>88</v>
      </c>
      <c r="B67" s="104"/>
      <c r="C67" s="547"/>
      <c r="D67" s="534"/>
      <c r="E67" s="245"/>
      <c r="F67" s="105"/>
      <c r="G67" s="105"/>
      <c r="H67" s="105"/>
      <c r="I67" s="105"/>
      <c r="J67" s="105"/>
      <c r="K67" s="105"/>
      <c r="L67" s="139"/>
      <c r="M67" s="126"/>
      <c r="N67" s="126"/>
      <c r="O67" s="112"/>
      <c r="P67" s="126"/>
      <c r="Q67" s="112"/>
      <c r="R67" s="112"/>
      <c r="S67" s="126"/>
      <c r="T67" s="112"/>
      <c r="U67" s="139"/>
      <c r="V67" s="126"/>
      <c r="W67" s="126"/>
      <c r="X67" s="126"/>
      <c r="Y67" s="281"/>
      <c r="Z67" s="126"/>
      <c r="AA67" s="198"/>
      <c r="AB67" s="126"/>
      <c r="AC67" s="112"/>
      <c r="AD67" s="112"/>
      <c r="AE67" s="112"/>
      <c r="AF67" s="105"/>
      <c r="AG67" s="105"/>
      <c r="AH67" s="105"/>
      <c r="AI67" s="281"/>
      <c r="AJ67" s="105"/>
      <c r="AK67" s="105"/>
      <c r="AL67" s="134"/>
      <c r="AM67" s="104"/>
      <c r="AO67" s="116"/>
    </row>
    <row r="68" spans="1:41" ht="18" customHeight="1">
      <c r="A68" s="384" t="s">
        <v>113</v>
      </c>
      <c r="B68" s="99" t="s">
        <v>151</v>
      </c>
      <c r="C68" s="548">
        <f aca="true" t="shared" si="49" ref="C68:V68">SUM(C69:C72)</f>
        <v>33142.75</v>
      </c>
      <c r="D68" s="533">
        <f t="shared" si="49"/>
        <v>2754</v>
      </c>
      <c r="E68" s="85">
        <f t="shared" si="49"/>
        <v>1104.5</v>
      </c>
      <c r="F68" s="101">
        <f t="shared" si="49"/>
        <v>1079.5</v>
      </c>
      <c r="G68" s="101">
        <f t="shared" si="49"/>
        <v>637.5</v>
      </c>
      <c r="H68" s="101">
        <f t="shared" si="49"/>
        <v>0</v>
      </c>
      <c r="I68" s="101">
        <f t="shared" si="49"/>
        <v>0</v>
      </c>
      <c r="J68" s="101">
        <f t="shared" si="49"/>
        <v>1060</v>
      </c>
      <c r="K68" s="101">
        <f t="shared" si="49"/>
        <v>109.5</v>
      </c>
      <c r="L68" s="138">
        <f t="shared" si="49"/>
        <v>6745</v>
      </c>
      <c r="M68" s="107">
        <f t="shared" si="49"/>
        <v>1044</v>
      </c>
      <c r="N68" s="107">
        <f t="shared" si="49"/>
        <v>0</v>
      </c>
      <c r="O68" s="102">
        <f t="shared" si="49"/>
        <v>0</v>
      </c>
      <c r="P68" s="107">
        <f t="shared" si="49"/>
        <v>296</v>
      </c>
      <c r="Q68" s="102">
        <f t="shared" si="49"/>
        <v>25.5</v>
      </c>
      <c r="R68" s="102">
        <f t="shared" si="49"/>
        <v>96</v>
      </c>
      <c r="S68" s="107">
        <f t="shared" si="49"/>
        <v>32</v>
      </c>
      <c r="T68" s="107">
        <f t="shared" si="49"/>
        <v>900</v>
      </c>
      <c r="U68" s="138">
        <f t="shared" si="49"/>
        <v>2393.5</v>
      </c>
      <c r="V68" s="107">
        <f t="shared" si="49"/>
        <v>125.75</v>
      </c>
      <c r="W68" s="107">
        <f>SUM(W69:W72)</f>
        <v>51</v>
      </c>
      <c r="X68" s="107">
        <f>SUM(X69:X72)</f>
        <v>0</v>
      </c>
      <c r="Y68" s="278">
        <f>SUM(Y69:Y72)</f>
        <v>176.75</v>
      </c>
      <c r="Z68" s="107">
        <f>SUM(Z69:Z72)</f>
        <v>23827.5</v>
      </c>
      <c r="AA68" s="138">
        <f>SUM(AA69:AA72)-0.01</f>
        <v>1799.6550000000007</v>
      </c>
      <c r="AB68" s="107">
        <f aca="true" t="shared" si="50" ref="AB68:AI68">SUM(AB69:AB72)</f>
        <v>33142.75</v>
      </c>
      <c r="AC68" s="102">
        <f t="shared" si="50"/>
        <v>35697.22</v>
      </c>
      <c r="AD68" s="102">
        <f t="shared" si="50"/>
        <v>11602.77</v>
      </c>
      <c r="AE68" s="102">
        <f t="shared" si="50"/>
        <v>47299.990000000005</v>
      </c>
      <c r="AF68" s="101">
        <f t="shared" si="50"/>
        <v>18713.56</v>
      </c>
      <c r="AG68" s="101">
        <f t="shared" si="50"/>
        <v>28586.43</v>
      </c>
      <c r="AH68" s="101">
        <f t="shared" si="50"/>
        <v>3314.2749999999996</v>
      </c>
      <c r="AI68" s="278">
        <f t="shared" si="50"/>
        <v>1871.3560000000002</v>
      </c>
      <c r="AJ68" s="101">
        <f>SUM(AJ69:AJ72)+0.01</f>
        <v>11114.925000000001</v>
      </c>
      <c r="AK68" s="101"/>
      <c r="AL68" s="133">
        <f>SUM(AL69:AL72)</f>
        <v>1287.2</v>
      </c>
      <c r="AM68" s="101">
        <f>SUM(AM69:AM72)</f>
        <v>14273.471000000001</v>
      </c>
      <c r="AO68" s="116"/>
    </row>
    <row r="69" spans="1:41" ht="18" customHeight="1" hidden="1">
      <c r="A69" s="385" t="s">
        <v>16</v>
      </c>
      <c r="B69" s="99"/>
      <c r="C69" s="544">
        <f>'HOJA-TRANSF'!B74</f>
        <v>19671.73</v>
      </c>
      <c r="D69" s="224">
        <f>'HOJA-TRANSF'!C74</f>
        <v>1548</v>
      </c>
      <c r="E69" s="110">
        <f>'HOJA-TRANSF'!D74</f>
        <v>652.5</v>
      </c>
      <c r="F69" s="296">
        <f>'HOJA-TRANSF'!E74</f>
        <v>595</v>
      </c>
      <c r="G69" s="296">
        <f>'HOJA-TRANSF'!F74</f>
        <v>561</v>
      </c>
      <c r="H69" s="296">
        <f>'HOJA-TRANSF'!G74</f>
        <v>0</v>
      </c>
      <c r="I69" s="296">
        <f>'HOJA-TRANSF'!H74</f>
        <v>0</v>
      </c>
      <c r="J69" s="296">
        <f>'HOJA-TRANSF'!I74</f>
        <v>600</v>
      </c>
      <c r="K69" s="296">
        <f>'HOJA-TRANSF'!J74</f>
        <v>81</v>
      </c>
      <c r="L69" s="140">
        <f aca="true" t="shared" si="51" ref="L69:L77">SUM(D69:K69)</f>
        <v>4037.5</v>
      </c>
      <c r="M69" s="110">
        <f>'HOJA-TRANSF'!L74</f>
        <v>1044</v>
      </c>
      <c r="N69" s="110">
        <f>'HOJA-TRANSF'!M74</f>
        <v>0</v>
      </c>
      <c r="O69" s="110">
        <f>'HOJA-TRANSF'!N74</f>
        <v>0</v>
      </c>
      <c r="P69" s="110">
        <f>'HOJA-TRANSF'!O74</f>
        <v>296</v>
      </c>
      <c r="Q69" s="110">
        <f>'HOJA-TRANSF'!P74</f>
        <v>25.5</v>
      </c>
      <c r="R69" s="110">
        <f>'HOJA-TRANSF'!Q74</f>
        <v>90</v>
      </c>
      <c r="S69" s="110">
        <f>'HOJA-TRANSF'!R74</f>
        <v>32</v>
      </c>
      <c r="T69" s="110">
        <f>'HOJA-TRANSF'!S74</f>
        <v>800</v>
      </c>
      <c r="U69" s="140">
        <f>SUM(M69:T69)</f>
        <v>2287.5</v>
      </c>
      <c r="V69" s="359">
        <f>'HOJA-TRANSF'!V74</f>
        <v>103.23</v>
      </c>
      <c r="W69" s="359">
        <f>'HOJA-TRANSF'!W74</f>
        <v>42.5</v>
      </c>
      <c r="X69" s="359">
        <f>'HOJA-TRANSF'!X74</f>
        <v>0</v>
      </c>
      <c r="Y69" s="279">
        <f>SUM(V69:X69)</f>
        <v>145.73000000000002</v>
      </c>
      <c r="Z69" s="405">
        <f>'HOJA-TRANSF'!AD74</f>
        <v>13201</v>
      </c>
      <c r="AA69" s="199">
        <f>AM69-L69-U69-AL69-Y69-AI69</f>
        <v>0.007000000001198714</v>
      </c>
      <c r="AB69" s="187">
        <f>L69+U69+Z69+Y69</f>
        <v>19671.73</v>
      </c>
      <c r="AC69" s="301">
        <f>'HOJA-TRANSF'!AF74</f>
        <v>25092.78</v>
      </c>
      <c r="AD69" s="301">
        <f>'HOJA-TRANSF'!AG74</f>
        <v>7012.19</v>
      </c>
      <c r="AE69" s="301">
        <f>'HOJA-TRANSF'!AH74</f>
        <v>32104.969999999998</v>
      </c>
      <c r="AF69" s="296">
        <f>'HOJA-TRANSF'!AI74</f>
        <v>11233.82</v>
      </c>
      <c r="AG69" s="296">
        <f>'HOJA-TRANSF'!AJ74</f>
        <v>20871.149999999998</v>
      </c>
      <c r="AH69" s="296">
        <f>C69*10%</f>
        <v>1967.173</v>
      </c>
      <c r="AI69" s="279">
        <f aca="true" t="shared" si="52" ref="AI69:AI81">AF69*10%</f>
        <v>1123.382</v>
      </c>
      <c r="AJ69" s="296">
        <f aca="true" t="shared" si="53" ref="AJ69:AJ77">AM69-AL69-AI69</f>
        <v>6470.737000000001</v>
      </c>
      <c r="AK69" s="296"/>
      <c r="AL69" s="361">
        <f>'HOJA-TRANSF'!AN74</f>
        <v>1287.2</v>
      </c>
      <c r="AM69" s="110">
        <f aca="true" t="shared" si="54" ref="AM69:AM76">AB69-AF69-AH69+AI69+AL69</f>
        <v>8881.319000000001</v>
      </c>
      <c r="AO69" s="116"/>
    </row>
    <row r="70" spans="1:41" ht="18" customHeight="1" hidden="1">
      <c r="A70" s="379" t="s">
        <v>90</v>
      </c>
      <c r="B70" s="99"/>
      <c r="C70" s="544">
        <f>'HOJA-TRANSF'!B75</f>
        <v>3241.5</v>
      </c>
      <c r="D70" s="224">
        <f>'HOJA-TRANSF'!C75</f>
        <v>420</v>
      </c>
      <c r="E70" s="110">
        <f>'HOJA-TRANSF'!D75</f>
        <v>171</v>
      </c>
      <c r="F70" s="296">
        <f>'HOJA-TRANSF'!E75</f>
        <v>42.5</v>
      </c>
      <c r="G70" s="296">
        <f>'HOJA-TRANSF'!F75</f>
        <v>42.5</v>
      </c>
      <c r="H70" s="296">
        <f>'HOJA-TRANSF'!G75</f>
        <v>0</v>
      </c>
      <c r="I70" s="296">
        <f>'HOJA-TRANSF'!H75</f>
        <v>0</v>
      </c>
      <c r="J70" s="296">
        <f>'HOJA-TRANSF'!I75</f>
        <v>50</v>
      </c>
      <c r="K70" s="296">
        <f>'HOJA-TRANSF'!J75</f>
        <v>4</v>
      </c>
      <c r="L70" s="140">
        <f t="shared" si="51"/>
        <v>730</v>
      </c>
      <c r="M70" s="110">
        <f>'HOJA-TRANSF'!L75</f>
        <v>0</v>
      </c>
      <c r="N70" s="110">
        <f>'HOJA-TRANSF'!M75</f>
        <v>0</v>
      </c>
      <c r="O70" s="110">
        <f>'HOJA-TRANSF'!N75</f>
        <v>0</v>
      </c>
      <c r="P70" s="110">
        <f>'HOJA-TRANSF'!O75</f>
        <v>0</v>
      </c>
      <c r="Q70" s="110">
        <f>'HOJA-TRANSF'!P75</f>
        <v>0</v>
      </c>
      <c r="R70" s="110">
        <f>'HOJA-TRANSF'!Q75</f>
        <v>0</v>
      </c>
      <c r="S70" s="110">
        <f>'HOJA-TRANSF'!R75</f>
        <v>0</v>
      </c>
      <c r="T70" s="110">
        <f>'HOJA-TRANSF'!S75</f>
        <v>0</v>
      </c>
      <c r="U70" s="140">
        <f>SUM(M70:T70)</f>
        <v>0</v>
      </c>
      <c r="V70" s="359">
        <f>'HOJA-TRANSF'!V75</f>
        <v>0</v>
      </c>
      <c r="W70" s="359">
        <f>'HOJA-TRANSF'!W75</f>
        <v>8.5</v>
      </c>
      <c r="X70" s="359">
        <f>'HOJA-TRANSF'!X75</f>
        <v>0</v>
      </c>
      <c r="Y70" s="279">
        <f>SUM(V70:X70)</f>
        <v>8.5</v>
      </c>
      <c r="Z70" s="405">
        <f>'HOJA-TRANSF'!AD75</f>
        <v>2503</v>
      </c>
      <c r="AA70" s="199">
        <f>AM70-L70-U70-AL70-Y70-AI70</f>
        <v>0</v>
      </c>
      <c r="AB70" s="187">
        <f>L70+U70+Z70+Y70</f>
        <v>3241.5</v>
      </c>
      <c r="AC70" s="301">
        <f>'HOJA-TRANSF'!AF75</f>
        <v>420.39999999999986</v>
      </c>
      <c r="AD70" s="301">
        <f>'HOJA-TRANSF'!AG75</f>
        <v>1988.66</v>
      </c>
      <c r="AE70" s="301">
        <f>'HOJA-TRANSF'!AH75</f>
        <v>2409.06</v>
      </c>
      <c r="AF70" s="296">
        <f>'HOJA-TRANSF'!AI75</f>
        <v>2178.85</v>
      </c>
      <c r="AG70" s="296">
        <f>'HOJA-TRANSF'!AJ75</f>
        <v>230.21000000000004</v>
      </c>
      <c r="AH70" s="296">
        <f aca="true" t="shared" si="55" ref="AH70:AH76">C70*10%</f>
        <v>324.15000000000003</v>
      </c>
      <c r="AI70" s="279">
        <f t="shared" si="52"/>
        <v>217.885</v>
      </c>
      <c r="AJ70" s="296">
        <f t="shared" si="53"/>
        <v>738.5</v>
      </c>
      <c r="AK70" s="296"/>
      <c r="AL70" s="361">
        <f>'HOJA-TRANSF'!AN75</f>
        <v>0</v>
      </c>
      <c r="AM70" s="110">
        <f t="shared" si="54"/>
        <v>956.385</v>
      </c>
      <c r="AO70" s="116"/>
    </row>
    <row r="71" spans="1:41" ht="18" customHeight="1" hidden="1">
      <c r="A71" s="379" t="s">
        <v>91</v>
      </c>
      <c r="B71" s="99"/>
      <c r="C71" s="544">
        <f>'HOJA-TRANSF'!B76</f>
        <v>6725.44</v>
      </c>
      <c r="D71" s="224">
        <f>'HOJA-TRANSF'!C76</f>
        <v>426</v>
      </c>
      <c r="E71" s="110">
        <f>'HOJA-TRANSF'!D76</f>
        <v>181</v>
      </c>
      <c r="F71" s="296">
        <f>'HOJA-TRANSF'!E76</f>
        <v>289</v>
      </c>
      <c r="G71" s="296">
        <f>'HOJA-TRANSF'!F76</f>
        <v>25.5</v>
      </c>
      <c r="H71" s="296">
        <f>'HOJA-TRANSF'!G76</f>
        <v>0</v>
      </c>
      <c r="I71" s="296">
        <f>'HOJA-TRANSF'!H76</f>
        <v>0</v>
      </c>
      <c r="J71" s="296">
        <f>'HOJA-TRANSF'!I76</f>
        <v>200</v>
      </c>
      <c r="K71" s="296">
        <f>'HOJA-TRANSF'!J76</f>
        <v>8</v>
      </c>
      <c r="L71" s="140">
        <f>SUM(D71:K71)</f>
        <v>1129.5</v>
      </c>
      <c r="M71" s="110">
        <f>'HOJA-TRANSF'!L76</f>
        <v>0</v>
      </c>
      <c r="N71" s="110">
        <f>'HOJA-TRANSF'!M76</f>
        <v>0</v>
      </c>
      <c r="O71" s="110">
        <f>'HOJA-TRANSF'!N76</f>
        <v>0</v>
      </c>
      <c r="P71" s="110">
        <f>'HOJA-TRANSF'!O76</f>
        <v>0</v>
      </c>
      <c r="Q71" s="110">
        <f>'HOJA-TRANSF'!P76</f>
        <v>0</v>
      </c>
      <c r="R71" s="110">
        <f>'HOJA-TRANSF'!Q76</f>
        <v>0</v>
      </c>
      <c r="S71" s="110">
        <f>'HOJA-TRANSF'!R76</f>
        <v>0</v>
      </c>
      <c r="T71" s="110">
        <f>'HOJA-TRANSF'!S76</f>
        <v>0</v>
      </c>
      <c r="U71" s="140">
        <f>SUM(M71:T71)</f>
        <v>0</v>
      </c>
      <c r="V71" s="359">
        <f>'HOJA-TRANSF'!V76</f>
        <v>2.94</v>
      </c>
      <c r="W71" s="359">
        <f>'HOJA-TRANSF'!W76</f>
        <v>0</v>
      </c>
      <c r="X71" s="359">
        <f>'HOJA-TRANSF'!X76</f>
        <v>0</v>
      </c>
      <c r="Y71" s="279">
        <f>SUM(V71:X71)</f>
        <v>2.94</v>
      </c>
      <c r="Z71" s="405">
        <f>'HOJA-TRANSF'!AD76</f>
        <v>5593</v>
      </c>
      <c r="AA71" s="199">
        <f>AM71-L71-U71-AL71-Y71-AI71</f>
        <v>1799.6559999999995</v>
      </c>
      <c r="AB71" s="187">
        <f>L71+U71+Z71+Y71</f>
        <v>6725.44</v>
      </c>
      <c r="AC71" s="301">
        <f>'HOJA-TRANSF'!AF76</f>
        <v>1476.6200000000001</v>
      </c>
      <c r="AD71" s="301">
        <f>'HOJA-TRANSF'!AG76</f>
        <v>1644.18</v>
      </c>
      <c r="AE71" s="301">
        <f>'HOJA-TRANSF'!AH76</f>
        <v>3120.8</v>
      </c>
      <c r="AF71" s="296">
        <f>'HOJA-TRANSF'!AI76</f>
        <v>3120.8</v>
      </c>
      <c r="AG71" s="296">
        <f>'HOJA-TRANSF'!AJ76</f>
        <v>0</v>
      </c>
      <c r="AH71" s="296">
        <f>C71*10%</f>
        <v>672.544</v>
      </c>
      <c r="AI71" s="279">
        <f>AF71*10%</f>
        <v>312.08000000000004</v>
      </c>
      <c r="AJ71" s="296">
        <f>AM71-AL71-AI71</f>
        <v>2932.0959999999995</v>
      </c>
      <c r="AK71" s="296"/>
      <c r="AL71" s="361">
        <f>'HOJA-TRANSF'!AN76</f>
        <v>0</v>
      </c>
      <c r="AM71" s="110">
        <f>AB71-AF71-AH71+AI71+AL71</f>
        <v>3244.1759999999995</v>
      </c>
      <c r="AO71" s="116"/>
    </row>
    <row r="72" spans="1:41" ht="18" customHeight="1" hidden="1">
      <c r="A72" s="379" t="s">
        <v>144</v>
      </c>
      <c r="B72" s="99"/>
      <c r="C72" s="544">
        <f>'HOJA-TRANSF'!B77</f>
        <v>3504.08</v>
      </c>
      <c r="D72" s="224">
        <f>'HOJA-TRANSF'!C77</f>
        <v>360</v>
      </c>
      <c r="E72" s="110">
        <f>'HOJA-TRANSF'!D77</f>
        <v>100</v>
      </c>
      <c r="F72" s="296">
        <f>'HOJA-TRANSF'!E77</f>
        <v>153</v>
      </c>
      <c r="G72" s="296">
        <f>'HOJA-TRANSF'!F77</f>
        <v>8.5</v>
      </c>
      <c r="H72" s="296">
        <f>'HOJA-TRANSF'!G77</f>
        <v>0</v>
      </c>
      <c r="I72" s="296">
        <f>'HOJA-TRANSF'!H77</f>
        <v>0</v>
      </c>
      <c r="J72" s="296">
        <f>'HOJA-TRANSF'!I77</f>
        <v>210</v>
      </c>
      <c r="K72" s="296">
        <f>'HOJA-TRANSF'!J77</f>
        <v>16.5</v>
      </c>
      <c r="L72" s="140">
        <f t="shared" si="51"/>
        <v>848</v>
      </c>
      <c r="M72" s="110">
        <f>'HOJA-TRANSF'!L77</f>
        <v>0</v>
      </c>
      <c r="N72" s="110">
        <f>'HOJA-TRANSF'!M77</f>
        <v>0</v>
      </c>
      <c r="O72" s="110">
        <f>'HOJA-TRANSF'!N77</f>
        <v>0</v>
      </c>
      <c r="P72" s="110">
        <f>'HOJA-TRANSF'!O77</f>
        <v>0</v>
      </c>
      <c r="Q72" s="110">
        <f>'HOJA-TRANSF'!P77</f>
        <v>0</v>
      </c>
      <c r="R72" s="110">
        <f>'HOJA-TRANSF'!Q77</f>
        <v>6</v>
      </c>
      <c r="S72" s="110">
        <f>'HOJA-TRANSF'!R77</f>
        <v>0</v>
      </c>
      <c r="T72" s="110">
        <f>'HOJA-TRANSF'!S77</f>
        <v>100</v>
      </c>
      <c r="U72" s="140">
        <f>SUM(M72:T72)</f>
        <v>106</v>
      </c>
      <c r="V72" s="359">
        <f>'HOJA-TRANSF'!V77</f>
        <v>19.58</v>
      </c>
      <c r="W72" s="359">
        <f>'HOJA-TRANSF'!W77</f>
        <v>0</v>
      </c>
      <c r="X72" s="359">
        <f>'HOJA-TRANSF'!X77</f>
        <v>0</v>
      </c>
      <c r="Y72" s="279">
        <f>SUM(V72:X72)</f>
        <v>19.58</v>
      </c>
      <c r="Z72" s="405">
        <f>'HOJA-TRANSF'!AD77</f>
        <v>2530.5</v>
      </c>
      <c r="AA72" s="199">
        <f>AM72-L72-U72-AL72-Y72-AI72</f>
        <v>0.001999999999895863</v>
      </c>
      <c r="AB72" s="187">
        <f>L72+U72+Z72+Y72</f>
        <v>3504.08</v>
      </c>
      <c r="AC72" s="301">
        <f>'HOJA-TRANSF'!AF77</f>
        <v>8707.420000000002</v>
      </c>
      <c r="AD72" s="301">
        <f>'HOJA-TRANSF'!AG77</f>
        <v>957.74</v>
      </c>
      <c r="AE72" s="301">
        <f>'HOJA-TRANSF'!AH77</f>
        <v>9665.160000000002</v>
      </c>
      <c r="AF72" s="296">
        <f>'HOJA-TRANSF'!AI77</f>
        <v>2180.09</v>
      </c>
      <c r="AG72" s="296">
        <f>'HOJA-TRANSF'!AJ77</f>
        <v>7485.0700000000015</v>
      </c>
      <c r="AH72" s="296">
        <f t="shared" si="55"/>
        <v>350.408</v>
      </c>
      <c r="AI72" s="279">
        <f t="shared" si="52"/>
        <v>218.00900000000001</v>
      </c>
      <c r="AJ72" s="296">
        <f t="shared" si="53"/>
        <v>973.5819999999999</v>
      </c>
      <c r="AK72" s="296"/>
      <c r="AL72" s="361">
        <f>'HOJA-TRANSF'!AN77</f>
        <v>0</v>
      </c>
      <c r="AM72" s="110">
        <f t="shared" si="54"/>
        <v>1191.591</v>
      </c>
      <c r="AO72" s="116"/>
    </row>
    <row r="73" spans="1:41" ht="18" customHeight="1">
      <c r="A73" s="383" t="s">
        <v>192</v>
      </c>
      <c r="B73" s="99" t="s">
        <v>151</v>
      </c>
      <c r="C73" s="543">
        <f>SUM(C74:C76)</f>
        <v>7092.5</v>
      </c>
      <c r="D73" s="533">
        <f>SUM(D74:D76)</f>
        <v>156</v>
      </c>
      <c r="E73" s="85">
        <f aca="true" t="shared" si="56" ref="E73:K73">SUM(E74:E76)</f>
        <v>187</v>
      </c>
      <c r="F73" s="101">
        <f t="shared" si="56"/>
        <v>714</v>
      </c>
      <c r="G73" s="101">
        <f t="shared" si="56"/>
        <v>144.5</v>
      </c>
      <c r="H73" s="101">
        <f t="shared" si="56"/>
        <v>0</v>
      </c>
      <c r="I73" s="101">
        <f t="shared" si="56"/>
        <v>0</v>
      </c>
      <c r="J73" s="101">
        <f t="shared" si="56"/>
        <v>200</v>
      </c>
      <c r="K73" s="101">
        <f t="shared" si="56"/>
        <v>0</v>
      </c>
      <c r="L73" s="138">
        <f>SUM(L74:L76)</f>
        <v>1401.5</v>
      </c>
      <c r="M73" s="85">
        <f>SUM(M74:M76)</f>
        <v>0</v>
      </c>
      <c r="N73" s="85">
        <f aca="true" t="shared" si="57" ref="N73:T73">SUM(N74:N76)</f>
        <v>0</v>
      </c>
      <c r="O73" s="85">
        <f t="shared" si="57"/>
        <v>0</v>
      </c>
      <c r="P73" s="85">
        <f t="shared" si="57"/>
        <v>15</v>
      </c>
      <c r="Q73" s="85">
        <f t="shared" si="57"/>
        <v>0</v>
      </c>
      <c r="R73" s="85">
        <f t="shared" si="57"/>
        <v>24</v>
      </c>
      <c r="S73" s="85">
        <f t="shared" si="57"/>
        <v>0</v>
      </c>
      <c r="T73" s="85">
        <f t="shared" si="57"/>
        <v>100</v>
      </c>
      <c r="U73" s="138">
        <f aca="true" t="shared" si="58" ref="U73:Z73">SUM(U74:U76)</f>
        <v>139</v>
      </c>
      <c r="V73" s="85">
        <f t="shared" si="58"/>
        <v>0</v>
      </c>
      <c r="W73" s="85">
        <f t="shared" si="58"/>
        <v>0</v>
      </c>
      <c r="X73" s="85">
        <f t="shared" si="58"/>
        <v>0</v>
      </c>
      <c r="Y73" s="278">
        <f t="shared" si="58"/>
        <v>0</v>
      </c>
      <c r="Z73" s="225">
        <f t="shared" si="58"/>
        <v>5552</v>
      </c>
      <c r="AA73" s="197">
        <f>SUM(AA74:AA76)</f>
        <v>286.67999999999995</v>
      </c>
      <c r="AB73" s="186">
        <f aca="true" t="shared" si="59" ref="AB73:AI73">SUM(AB74:AB76)</f>
        <v>7092.5</v>
      </c>
      <c r="AC73" s="285">
        <f t="shared" si="59"/>
        <v>1797.9900000000002</v>
      </c>
      <c r="AD73" s="285">
        <f t="shared" si="59"/>
        <v>3666.1899999999996</v>
      </c>
      <c r="AE73" s="285">
        <f t="shared" si="59"/>
        <v>5464.18</v>
      </c>
      <c r="AF73" s="101">
        <f t="shared" si="59"/>
        <v>4556.07</v>
      </c>
      <c r="AG73" s="101">
        <f t="shared" si="59"/>
        <v>908.1099999999997</v>
      </c>
      <c r="AH73" s="101">
        <f t="shared" si="59"/>
        <v>709.25</v>
      </c>
      <c r="AI73" s="278">
        <f t="shared" si="59"/>
        <v>455.607</v>
      </c>
      <c r="AJ73" s="101">
        <f>SUM(AJ74:AJ76)-0.01</f>
        <v>1827.17</v>
      </c>
      <c r="AK73" s="296"/>
      <c r="AL73" s="133">
        <f>SUM(AL74:AL76)</f>
        <v>0</v>
      </c>
      <c r="AM73" s="85">
        <f>SUM(AM74:AM76)</f>
        <v>2282.787</v>
      </c>
      <c r="AO73" s="116"/>
    </row>
    <row r="74" spans="1:41" ht="18" customHeight="1" hidden="1">
      <c r="A74" s="379" t="s">
        <v>189</v>
      </c>
      <c r="B74" s="99"/>
      <c r="C74" s="544">
        <f>'HOJA-TRANSF'!B78</f>
        <v>1130.5</v>
      </c>
      <c r="D74" s="224">
        <f>'HOJA-TRANSF'!C78</f>
        <v>0</v>
      </c>
      <c r="E74" s="110">
        <f>'HOJA-TRANSF'!D78</f>
        <v>0</v>
      </c>
      <c r="F74" s="296">
        <f>'HOJA-TRANSF'!E78</f>
        <v>518.5</v>
      </c>
      <c r="G74" s="296">
        <f>'HOJA-TRANSF'!F78</f>
        <v>51</v>
      </c>
      <c r="H74" s="296">
        <f>'HOJA-TRANSF'!G78</f>
        <v>0</v>
      </c>
      <c r="I74" s="296">
        <f>'HOJA-TRANSF'!H78</f>
        <v>0</v>
      </c>
      <c r="J74" s="296">
        <f>'HOJA-TRANSF'!I78</f>
        <v>0</v>
      </c>
      <c r="K74" s="296">
        <f>'HOJA-TRANSF'!J78</f>
        <v>0</v>
      </c>
      <c r="L74" s="140">
        <f>SUM(D74:K74)</f>
        <v>569.5</v>
      </c>
      <c r="M74" s="110">
        <f>'HOJA-TRANSF'!L78</f>
        <v>0</v>
      </c>
      <c r="N74" s="110">
        <f>'HOJA-TRANSF'!M78</f>
        <v>0</v>
      </c>
      <c r="O74" s="110">
        <f>'HOJA-TRANSF'!N78</f>
        <v>0</v>
      </c>
      <c r="P74" s="110">
        <f>'HOJA-TRANSF'!O78</f>
        <v>0</v>
      </c>
      <c r="Q74" s="110">
        <f>'HOJA-TRANSF'!P78</f>
        <v>0</v>
      </c>
      <c r="R74" s="110">
        <f>'HOJA-TRANSF'!Q78</f>
        <v>0</v>
      </c>
      <c r="S74" s="110">
        <f>'HOJA-TRANSF'!R78</f>
        <v>0</v>
      </c>
      <c r="T74" s="110">
        <f>'HOJA-TRANSF'!S78</f>
        <v>0</v>
      </c>
      <c r="U74" s="140">
        <f>SUM(M74:T74)</f>
        <v>0</v>
      </c>
      <c r="V74" s="359">
        <f>'HOJA-TRANSF'!V78</f>
        <v>0</v>
      </c>
      <c r="W74" s="359">
        <f>'HOJA-TRANSF'!W78</f>
        <v>0</v>
      </c>
      <c r="X74" s="359">
        <f>'HOJA-TRANSF'!X78</f>
        <v>0</v>
      </c>
      <c r="Y74" s="279">
        <f>SUM(V74:X74)</f>
        <v>0</v>
      </c>
      <c r="Z74" s="405">
        <f>'HOJA-TRANSF'!AD78</f>
        <v>561</v>
      </c>
      <c r="AA74" s="199">
        <f>AM74-L74-U74-AL74-Y74-AI74</f>
        <v>0</v>
      </c>
      <c r="AB74" s="187">
        <f>L74+U74+Z74+Y74</f>
        <v>1130.5</v>
      </c>
      <c r="AC74" s="301">
        <f>'HOJA-TRANSF'!AF78</f>
        <v>0</v>
      </c>
      <c r="AD74" s="301">
        <f>'HOJA-TRANSF'!AG78</f>
        <v>672.47</v>
      </c>
      <c r="AE74" s="301">
        <f>SUM(AC74:AD74)</f>
        <v>672.47</v>
      </c>
      <c r="AF74" s="296">
        <f>'HOJA-TRANSF'!AI78</f>
        <v>447.95</v>
      </c>
      <c r="AG74" s="296">
        <f>'HOJA-TRANSF'!AJ78</f>
        <v>224.52000000000004</v>
      </c>
      <c r="AH74" s="296">
        <f>'HOJA-TRANSF'!AK78</f>
        <v>113.05000000000001</v>
      </c>
      <c r="AI74" s="279">
        <f>'HOJA-TRANSF'!AM78</f>
        <v>44.795</v>
      </c>
      <c r="AJ74" s="296">
        <f t="shared" si="53"/>
        <v>569.5</v>
      </c>
      <c r="AK74" s="296"/>
      <c r="AL74" s="361">
        <f>'HOJA-TRANSF'!AN78</f>
        <v>0</v>
      </c>
      <c r="AM74" s="110">
        <f t="shared" si="54"/>
        <v>614.295</v>
      </c>
      <c r="AO74" s="116"/>
    </row>
    <row r="75" spans="1:41" ht="18" customHeight="1" hidden="1">
      <c r="A75" s="379" t="s">
        <v>92</v>
      </c>
      <c r="B75" s="99"/>
      <c r="C75" s="544">
        <f>'HOJA-TRANSF'!B79</f>
        <v>2593</v>
      </c>
      <c r="D75" s="224">
        <f>'HOJA-TRANSF'!C79</f>
        <v>18</v>
      </c>
      <c r="E75" s="110">
        <f>'HOJA-TRANSF'!D79</f>
        <v>25</v>
      </c>
      <c r="F75" s="296">
        <f>'HOJA-TRANSF'!E79</f>
        <v>102</v>
      </c>
      <c r="G75" s="296">
        <f>'HOJA-TRANSF'!F79</f>
        <v>93.5</v>
      </c>
      <c r="H75" s="296">
        <f>'HOJA-TRANSF'!G79</f>
        <v>0</v>
      </c>
      <c r="I75" s="296">
        <f>'HOJA-TRANSF'!H79</f>
        <v>0</v>
      </c>
      <c r="J75" s="296">
        <f>'HOJA-TRANSF'!I79</f>
        <v>50</v>
      </c>
      <c r="K75" s="296">
        <f>'HOJA-TRANSF'!J79</f>
        <v>0</v>
      </c>
      <c r="L75" s="140">
        <f>SUM(D75:K75)</f>
        <v>288.5</v>
      </c>
      <c r="M75" s="110">
        <f>'HOJA-TRANSF'!L79</f>
        <v>0</v>
      </c>
      <c r="N75" s="110">
        <f>'HOJA-TRANSF'!M79</f>
        <v>0</v>
      </c>
      <c r="O75" s="110">
        <f>'HOJA-TRANSF'!N79</f>
        <v>0</v>
      </c>
      <c r="P75" s="110">
        <f>'HOJA-TRANSF'!O79</f>
        <v>15</v>
      </c>
      <c r="Q75" s="110">
        <f>'HOJA-TRANSF'!P79</f>
        <v>0</v>
      </c>
      <c r="R75" s="110">
        <f>'HOJA-TRANSF'!Q79</f>
        <v>12</v>
      </c>
      <c r="S75" s="110">
        <f>'HOJA-TRANSF'!R79</f>
        <v>0</v>
      </c>
      <c r="T75" s="110">
        <f>'HOJA-TRANSF'!S79</f>
        <v>100</v>
      </c>
      <c r="U75" s="140">
        <f>SUM(M75:T75)</f>
        <v>127</v>
      </c>
      <c r="V75" s="359">
        <f>'HOJA-TRANSF'!V79</f>
        <v>0</v>
      </c>
      <c r="W75" s="359">
        <f>'HOJA-TRANSF'!W79</f>
        <v>0</v>
      </c>
      <c r="X75" s="359">
        <f>'HOJA-TRANSF'!X79</f>
        <v>0</v>
      </c>
      <c r="Y75" s="279">
        <f>SUM(V75:X75)</f>
        <v>0</v>
      </c>
      <c r="Z75" s="405">
        <f>'HOJA-TRANSF'!AD79</f>
        <v>2177.5</v>
      </c>
      <c r="AA75" s="199">
        <f>AM75-L75-U75-AL75-Y75-AI75</f>
        <v>0.009999999999934062</v>
      </c>
      <c r="AB75" s="187">
        <f>L75+U75+Z75+Y75</f>
        <v>2593</v>
      </c>
      <c r="AC75" s="301">
        <f>'HOJA-TRANSF'!AF79</f>
        <v>879.89</v>
      </c>
      <c r="AD75" s="301">
        <f>'HOJA-TRANSF'!AG79</f>
        <v>1721.8899999999999</v>
      </c>
      <c r="AE75" s="301">
        <f>SUM(AC75:AD75)</f>
        <v>2601.7799999999997</v>
      </c>
      <c r="AF75" s="296">
        <f>'HOJA-TRANSF'!AI79</f>
        <v>1918.19</v>
      </c>
      <c r="AG75" s="296">
        <f>'HOJA-TRANSF'!AJ79</f>
        <v>683.5899999999997</v>
      </c>
      <c r="AH75" s="296">
        <f t="shared" si="55"/>
        <v>259.3</v>
      </c>
      <c r="AI75" s="279">
        <f t="shared" si="52"/>
        <v>191.81900000000002</v>
      </c>
      <c r="AJ75" s="296">
        <f t="shared" si="53"/>
        <v>415.50999999999993</v>
      </c>
      <c r="AK75" s="296"/>
      <c r="AL75" s="361">
        <f>'HOJA-TRANSF'!AN79</f>
        <v>0</v>
      </c>
      <c r="AM75" s="110">
        <f t="shared" si="54"/>
        <v>607.329</v>
      </c>
      <c r="AO75" s="116"/>
    </row>
    <row r="76" spans="1:41" ht="18" customHeight="1" hidden="1">
      <c r="A76" s="379" t="s">
        <v>93</v>
      </c>
      <c r="B76" s="99"/>
      <c r="C76" s="544">
        <f>'HOJA-TRANSF'!B80</f>
        <v>3369</v>
      </c>
      <c r="D76" s="224">
        <f>'HOJA-TRANSF'!C80</f>
        <v>138</v>
      </c>
      <c r="E76" s="110">
        <f>'HOJA-TRANSF'!D80</f>
        <v>162</v>
      </c>
      <c r="F76" s="296">
        <f>'HOJA-TRANSF'!E80</f>
        <v>93.5</v>
      </c>
      <c r="G76" s="296">
        <f>'HOJA-TRANSF'!F80</f>
        <v>0</v>
      </c>
      <c r="H76" s="296">
        <f>'HOJA-TRANSF'!G80</f>
        <v>0</v>
      </c>
      <c r="I76" s="296">
        <f>'HOJA-TRANSF'!H80</f>
        <v>0</v>
      </c>
      <c r="J76" s="296">
        <f>'HOJA-TRANSF'!I80</f>
        <v>150</v>
      </c>
      <c r="K76" s="296">
        <f>'HOJA-TRANSF'!J80</f>
        <v>0</v>
      </c>
      <c r="L76" s="140">
        <f t="shared" si="51"/>
        <v>543.5</v>
      </c>
      <c r="M76" s="110">
        <f>'HOJA-TRANSF'!L80</f>
        <v>0</v>
      </c>
      <c r="N76" s="110">
        <f>'HOJA-TRANSF'!M80</f>
        <v>0</v>
      </c>
      <c r="O76" s="110">
        <f>'HOJA-TRANSF'!N80</f>
        <v>0</v>
      </c>
      <c r="P76" s="110">
        <f>'HOJA-TRANSF'!O80</f>
        <v>0</v>
      </c>
      <c r="Q76" s="110">
        <f>'HOJA-TRANSF'!P80</f>
        <v>0</v>
      </c>
      <c r="R76" s="110">
        <f>'HOJA-TRANSF'!Q80</f>
        <v>12</v>
      </c>
      <c r="S76" s="110">
        <f>'HOJA-TRANSF'!R80</f>
        <v>0</v>
      </c>
      <c r="T76" s="110">
        <f>'HOJA-TRANSF'!S80</f>
        <v>0</v>
      </c>
      <c r="U76" s="140">
        <f>SUM(M76:T76)</f>
        <v>12</v>
      </c>
      <c r="V76" s="359">
        <f>'HOJA-TRANSF'!V80</f>
        <v>0</v>
      </c>
      <c r="W76" s="359">
        <f>'HOJA-TRANSF'!W80</f>
        <v>0</v>
      </c>
      <c r="X76" s="359">
        <f>'HOJA-TRANSF'!X80</f>
        <v>0</v>
      </c>
      <c r="Y76" s="279">
        <f>SUM(V76:X76)</f>
        <v>0</v>
      </c>
      <c r="Z76" s="405">
        <f>'HOJA-TRANSF'!AD80</f>
        <v>2813.5</v>
      </c>
      <c r="AA76" s="199">
        <f>AM76-L76-U76-AL76-Y76-AI76</f>
        <v>286.67</v>
      </c>
      <c r="AB76" s="187">
        <f>L76+U76+Z76+Y76</f>
        <v>3369</v>
      </c>
      <c r="AC76" s="301">
        <f>'HOJA-TRANSF'!AF80</f>
        <v>918.1000000000001</v>
      </c>
      <c r="AD76" s="301">
        <f>'HOJA-TRANSF'!AG80</f>
        <v>1271.83</v>
      </c>
      <c r="AE76" s="301">
        <f>SUM(AC76:AD76)</f>
        <v>2189.9300000000003</v>
      </c>
      <c r="AF76" s="296">
        <f>'HOJA-TRANSF'!AI80</f>
        <v>2189.93</v>
      </c>
      <c r="AG76" s="296">
        <f>'HOJA-TRANSF'!AJ80</f>
        <v>0</v>
      </c>
      <c r="AH76" s="296">
        <f t="shared" si="55"/>
        <v>336.90000000000003</v>
      </c>
      <c r="AI76" s="279">
        <f t="shared" si="52"/>
        <v>218.993</v>
      </c>
      <c r="AJ76" s="296">
        <f t="shared" si="53"/>
        <v>842.1700000000001</v>
      </c>
      <c r="AK76" s="296"/>
      <c r="AL76" s="361">
        <f>'HOJA-TRANSF'!AN80</f>
        <v>0</v>
      </c>
      <c r="AM76" s="110">
        <f t="shared" si="54"/>
        <v>1061.163</v>
      </c>
      <c r="AO76" s="116"/>
    </row>
    <row r="77" spans="1:41" ht="18" customHeight="1">
      <c r="A77" s="384" t="s">
        <v>133</v>
      </c>
      <c r="B77" s="99" t="s">
        <v>151</v>
      </c>
      <c r="C77" s="543">
        <f>'HOJA-TRANSF'!B81</f>
        <v>14922.76</v>
      </c>
      <c r="D77" s="533">
        <f>'HOJA-TRANSF'!C81</f>
        <v>258</v>
      </c>
      <c r="E77" s="85">
        <f>'HOJA-TRANSF'!D81</f>
        <v>115</v>
      </c>
      <c r="F77" s="101">
        <f>'HOJA-TRANSF'!E81</f>
        <v>651.5</v>
      </c>
      <c r="G77" s="101">
        <f>'HOJA-TRANSF'!F81</f>
        <v>10</v>
      </c>
      <c r="H77" s="101">
        <f>'HOJA-TRANSF'!G81</f>
        <v>0</v>
      </c>
      <c r="I77" s="101">
        <f>'HOJA-TRANSF'!H81</f>
        <v>0</v>
      </c>
      <c r="J77" s="101">
        <f>'HOJA-TRANSF'!I81</f>
        <v>30</v>
      </c>
      <c r="K77" s="101">
        <f>'HOJA-TRANSF'!J81</f>
        <v>24.5</v>
      </c>
      <c r="L77" s="278">
        <f t="shared" si="51"/>
        <v>1089</v>
      </c>
      <c r="M77" s="85">
        <f>'HOJA-TRANSF'!L81</f>
        <v>25</v>
      </c>
      <c r="N77" s="85">
        <f>'HOJA-TRANSF'!M81</f>
        <v>100</v>
      </c>
      <c r="O77" s="85">
        <f>'HOJA-TRANSF'!N81</f>
        <v>0</v>
      </c>
      <c r="P77" s="85">
        <f>'HOJA-TRANSF'!O81</f>
        <v>0</v>
      </c>
      <c r="Q77" s="85">
        <f>'HOJA-TRANSF'!P81</f>
        <v>0</v>
      </c>
      <c r="R77" s="85">
        <f>'HOJA-TRANSF'!Q81</f>
        <v>0</v>
      </c>
      <c r="S77" s="85">
        <f>'HOJA-TRANSF'!R81</f>
        <v>0</v>
      </c>
      <c r="T77" s="85">
        <f>'HOJA-TRANSF'!S81</f>
        <v>0</v>
      </c>
      <c r="U77" s="278">
        <f>SUM(M77:T77)</f>
        <v>125</v>
      </c>
      <c r="V77" s="107">
        <f>'HOJA-TRANSF'!V81</f>
        <v>10</v>
      </c>
      <c r="W77" s="107">
        <f>'HOJA-TRANSF'!W81</f>
        <v>90</v>
      </c>
      <c r="X77" s="107">
        <f>'HOJA-TRANSF'!X81</f>
        <v>24</v>
      </c>
      <c r="Y77" s="278">
        <f>SUM(V77:X77)</f>
        <v>124</v>
      </c>
      <c r="Z77" s="225">
        <f>'HOJA-TRANSF'!AD81</f>
        <v>13584.76</v>
      </c>
      <c r="AA77" s="138">
        <f>AM77-L77-U77-AL77-Y77-AI77</f>
        <v>4720.214</v>
      </c>
      <c r="AB77" s="107">
        <f>L77+U77+Z77+Y77</f>
        <v>14922.76</v>
      </c>
      <c r="AC77" s="102">
        <f>'HOJA-TRANSF'!AF81</f>
        <v>0</v>
      </c>
      <c r="AD77" s="102">
        <f>'HOJA-TRANSF'!AG81</f>
        <v>7372.27</v>
      </c>
      <c r="AE77" s="102">
        <f>'HOJA-TRANSF'!AH81</f>
        <v>7372.27</v>
      </c>
      <c r="AF77" s="102">
        <f>'HOJA-TRANSF'!AI81</f>
        <v>7372.27</v>
      </c>
      <c r="AG77" s="101">
        <f>'HOJA-TRANSF'!AJ81</f>
        <v>0</v>
      </c>
      <c r="AH77" s="101">
        <f>C77*10%</f>
        <v>1492.276</v>
      </c>
      <c r="AI77" s="278">
        <f t="shared" si="52"/>
        <v>737.2270000000001</v>
      </c>
      <c r="AJ77" s="101">
        <f t="shared" si="53"/>
        <v>6058.214</v>
      </c>
      <c r="AK77" s="101"/>
      <c r="AL77" s="133">
        <f>'HOJA-TRANSF'!AN81</f>
        <v>0</v>
      </c>
      <c r="AM77" s="85">
        <f>AB77-AF77-AH77+AI77+AL77</f>
        <v>6795.441</v>
      </c>
      <c r="AO77" s="116"/>
    </row>
    <row r="78" spans="1:41" s="91" customFormat="1" ht="18" customHeight="1" thickBot="1">
      <c r="A78" s="382" t="s">
        <v>134</v>
      </c>
      <c r="B78" s="272" t="s">
        <v>151</v>
      </c>
      <c r="C78" s="543">
        <f>SUM(C79:C81)</f>
        <v>5221</v>
      </c>
      <c r="D78" s="531">
        <f>SUM(D79:D81)</f>
        <v>624</v>
      </c>
      <c r="E78" s="107">
        <f aca="true" t="shared" si="60" ref="E78:K78">SUM(E79:E81)</f>
        <v>220</v>
      </c>
      <c r="F78" s="102">
        <f t="shared" si="60"/>
        <v>306</v>
      </c>
      <c r="G78" s="102">
        <f t="shared" si="60"/>
        <v>8.5</v>
      </c>
      <c r="H78" s="102">
        <f t="shared" si="60"/>
        <v>0</v>
      </c>
      <c r="I78" s="102">
        <f t="shared" si="60"/>
        <v>0</v>
      </c>
      <c r="J78" s="102">
        <f t="shared" si="60"/>
        <v>150</v>
      </c>
      <c r="K78" s="102">
        <f t="shared" si="60"/>
        <v>28</v>
      </c>
      <c r="L78" s="278">
        <f aca="true" t="shared" si="61" ref="L78:Z78">SUM(L79:L81)</f>
        <v>1336.5</v>
      </c>
      <c r="M78" s="107">
        <f t="shared" si="61"/>
        <v>0</v>
      </c>
      <c r="N78" s="107">
        <f t="shared" si="61"/>
        <v>100</v>
      </c>
      <c r="O78" s="102">
        <f t="shared" si="61"/>
        <v>0</v>
      </c>
      <c r="P78" s="107">
        <f t="shared" si="61"/>
        <v>0</v>
      </c>
      <c r="Q78" s="102">
        <f t="shared" si="61"/>
        <v>0</v>
      </c>
      <c r="R78" s="102">
        <f t="shared" si="61"/>
        <v>0</v>
      </c>
      <c r="S78" s="107">
        <f t="shared" si="61"/>
        <v>0</v>
      </c>
      <c r="T78" s="102">
        <f t="shared" si="61"/>
        <v>0</v>
      </c>
      <c r="U78" s="278">
        <f t="shared" si="61"/>
        <v>100</v>
      </c>
      <c r="V78" s="107">
        <f t="shared" si="61"/>
        <v>8.5</v>
      </c>
      <c r="W78" s="107">
        <f>SUM(W79:W81)</f>
        <v>0</v>
      </c>
      <c r="X78" s="107">
        <f>SUM(X79:X81)</f>
        <v>0</v>
      </c>
      <c r="Y78" s="278">
        <f>SUM(Y79:Y81)</f>
        <v>8.5</v>
      </c>
      <c r="Z78" s="107">
        <f t="shared" si="61"/>
        <v>3776</v>
      </c>
      <c r="AA78" s="278">
        <f aca="true" t="shared" si="62" ref="AA78:AF78">SUM(AA79:AA81)</f>
        <v>702.98</v>
      </c>
      <c r="AB78" s="107">
        <f t="shared" si="62"/>
        <v>5221</v>
      </c>
      <c r="AC78" s="102">
        <f>SUM(AC79:AC81)</f>
        <v>802.8500000000001</v>
      </c>
      <c r="AD78" s="102">
        <f t="shared" si="62"/>
        <v>2032.0299999999997</v>
      </c>
      <c r="AE78" s="102">
        <f t="shared" si="62"/>
        <v>2834.88</v>
      </c>
      <c r="AF78" s="102">
        <f t="shared" si="62"/>
        <v>2550.92</v>
      </c>
      <c r="AG78" s="102">
        <f aca="true" t="shared" si="63" ref="AG78:AL78">SUM(AG79:AG81)</f>
        <v>283.96000000000004</v>
      </c>
      <c r="AH78" s="102">
        <f t="shared" si="63"/>
        <v>522.1</v>
      </c>
      <c r="AI78" s="278">
        <f>SUM(AI79:AI81)</f>
        <v>255.092</v>
      </c>
      <c r="AJ78" s="102">
        <f>SUM(AJ79:AJ81)</f>
        <v>2147.98</v>
      </c>
      <c r="AK78" s="102">
        <f t="shared" si="63"/>
        <v>0</v>
      </c>
      <c r="AL78" s="276">
        <f t="shared" si="63"/>
        <v>0</v>
      </c>
      <c r="AM78" s="102">
        <f>SUM(AM79:AM81)</f>
        <v>2403.072</v>
      </c>
      <c r="AO78" s="116"/>
    </row>
    <row r="79" spans="1:41" ht="18" customHeight="1" hidden="1">
      <c r="A79" s="385" t="s">
        <v>17</v>
      </c>
      <c r="B79" s="99"/>
      <c r="C79" s="544">
        <f>'HOJA-TRANSF'!B82</f>
        <v>1455.5</v>
      </c>
      <c r="D79" s="224">
        <f>'HOJA-TRANSF'!C82</f>
        <v>144</v>
      </c>
      <c r="E79" s="110">
        <f>'HOJA-TRANSF'!D82</f>
        <v>60</v>
      </c>
      <c r="F79" s="296">
        <f>'HOJA-TRANSF'!E82</f>
        <v>34</v>
      </c>
      <c r="G79" s="296">
        <f>'HOJA-TRANSF'!F82</f>
        <v>0</v>
      </c>
      <c r="H79" s="296">
        <f>'HOJA-TRANSF'!G82</f>
        <v>0</v>
      </c>
      <c r="I79" s="296">
        <f>'HOJA-TRANSF'!H82</f>
        <v>0</v>
      </c>
      <c r="J79" s="296">
        <f>'HOJA-TRANSF'!I82</f>
        <v>10</v>
      </c>
      <c r="K79" s="296">
        <f>'HOJA-TRANSF'!J82</f>
        <v>16</v>
      </c>
      <c r="L79" s="140">
        <f>SUM(D79:K79)</f>
        <v>264</v>
      </c>
      <c r="M79" s="110">
        <f>'HOJA-TRANSF'!L82</f>
        <v>0</v>
      </c>
      <c r="N79" s="110">
        <f>'HOJA-TRANSF'!M82</f>
        <v>0</v>
      </c>
      <c r="O79" s="110">
        <f>'HOJA-TRANSF'!N82</f>
        <v>0</v>
      </c>
      <c r="P79" s="110">
        <f>'HOJA-TRANSF'!O82</f>
        <v>0</v>
      </c>
      <c r="Q79" s="110">
        <f>'HOJA-TRANSF'!P82</f>
        <v>0</v>
      </c>
      <c r="R79" s="110">
        <f>'HOJA-TRANSF'!Q82</f>
        <v>0</v>
      </c>
      <c r="S79" s="110">
        <f>'HOJA-TRANSF'!R82</f>
        <v>0</v>
      </c>
      <c r="T79" s="110">
        <f>'HOJA-TRANSF'!S82</f>
        <v>0</v>
      </c>
      <c r="U79" s="140">
        <f>SUM(M79:T79)</f>
        <v>0</v>
      </c>
      <c r="V79" s="359">
        <f>'HOJA-TRANSF'!V82</f>
        <v>8.5</v>
      </c>
      <c r="W79" s="359">
        <f>'HOJA-TRANSF'!W82</f>
        <v>0</v>
      </c>
      <c r="X79" s="359">
        <f>'HOJA-TRANSF'!X82</f>
        <v>0</v>
      </c>
      <c r="Y79" s="279">
        <f>SUM(V79:X79)</f>
        <v>8.5</v>
      </c>
      <c r="Z79" s="405">
        <f>'HOJA-TRANSF'!AD82</f>
        <v>1183</v>
      </c>
      <c r="AA79" s="199">
        <f>AM79-L79-U79-AL79-Y79-AI79</f>
        <v>0.009999999999948272</v>
      </c>
      <c r="AB79" s="187">
        <f>L79+U79+Z79+Y79</f>
        <v>1455.5</v>
      </c>
      <c r="AC79" s="301">
        <f>'HOJA-TRANSF'!AF82</f>
        <v>574.22</v>
      </c>
      <c r="AD79" s="301">
        <f>'HOJA-TRANSF'!AG82</f>
        <v>747.18</v>
      </c>
      <c r="AE79" s="301">
        <f>'HOJA-TRANSF'!AH82</f>
        <v>1321.4</v>
      </c>
      <c r="AF79" s="306">
        <f>'HOJA-TRANSF'!AI82</f>
        <v>1037.44</v>
      </c>
      <c r="AG79" s="306">
        <f>'HOJA-TRANSF'!AJ82</f>
        <v>283.96000000000004</v>
      </c>
      <c r="AH79" s="296">
        <f>C79*10%</f>
        <v>145.55</v>
      </c>
      <c r="AI79" s="279">
        <f t="shared" si="52"/>
        <v>103.74400000000001</v>
      </c>
      <c r="AJ79" s="296">
        <f>AM79-AL79-AI79-AK79</f>
        <v>272.50999999999993</v>
      </c>
      <c r="AK79" s="296"/>
      <c r="AL79" s="361">
        <f>'HOJA-TRANSF'!AN82</f>
        <v>0</v>
      </c>
      <c r="AM79" s="110">
        <f>AB79-AF79-AH79+AI79+AL79+AK79</f>
        <v>376.25399999999996</v>
      </c>
      <c r="AO79" s="116"/>
    </row>
    <row r="80" spans="1:41" ht="18" customHeight="1" hidden="1">
      <c r="A80" s="379" t="s">
        <v>18</v>
      </c>
      <c r="B80" s="99"/>
      <c r="C80" s="544">
        <f>'HOJA-TRANSF'!B83</f>
        <v>1828</v>
      </c>
      <c r="D80" s="224">
        <f>'HOJA-TRANSF'!C83</f>
        <v>192</v>
      </c>
      <c r="E80" s="110">
        <f>'HOJA-TRANSF'!D83</f>
        <v>55</v>
      </c>
      <c r="F80" s="296">
        <f>'HOJA-TRANSF'!E83</f>
        <v>178.5</v>
      </c>
      <c r="G80" s="296">
        <f>'HOJA-TRANSF'!F83</f>
        <v>0</v>
      </c>
      <c r="H80" s="296">
        <f>'HOJA-TRANSF'!G83</f>
        <v>0</v>
      </c>
      <c r="I80" s="296">
        <f>'HOJA-TRANSF'!H83</f>
        <v>0</v>
      </c>
      <c r="J80" s="296">
        <f>'HOJA-TRANSF'!I83</f>
        <v>20</v>
      </c>
      <c r="K80" s="296">
        <f>'HOJA-TRANSF'!J83</f>
        <v>4</v>
      </c>
      <c r="L80" s="140">
        <f>SUM(D80:K80)</f>
        <v>449.5</v>
      </c>
      <c r="M80" s="110">
        <f>'HOJA-TRANSF'!L83</f>
        <v>0</v>
      </c>
      <c r="N80" s="110">
        <f>'HOJA-TRANSF'!M83</f>
        <v>0</v>
      </c>
      <c r="O80" s="110">
        <f>'HOJA-TRANSF'!N83</f>
        <v>0</v>
      </c>
      <c r="P80" s="110">
        <f>'HOJA-TRANSF'!O83</f>
        <v>0</v>
      </c>
      <c r="Q80" s="110">
        <f>'HOJA-TRANSF'!P83</f>
        <v>0</v>
      </c>
      <c r="R80" s="110">
        <f>'HOJA-TRANSF'!Q83</f>
        <v>0</v>
      </c>
      <c r="S80" s="110">
        <f>'HOJA-TRANSF'!R83</f>
        <v>0</v>
      </c>
      <c r="T80" s="110">
        <f>'HOJA-TRANSF'!S83</f>
        <v>0</v>
      </c>
      <c r="U80" s="140">
        <f>SUM(M80:T80)</f>
        <v>0</v>
      </c>
      <c r="V80" s="359">
        <f>'HOJA-TRANSF'!V83</f>
        <v>0</v>
      </c>
      <c r="W80" s="359">
        <f>'HOJA-TRANSF'!W83</f>
        <v>0</v>
      </c>
      <c r="X80" s="359">
        <f>'HOJA-TRANSF'!X83</f>
        <v>0</v>
      </c>
      <c r="Y80" s="279">
        <f>SUM(V80:X80)</f>
        <v>0</v>
      </c>
      <c r="Z80" s="405">
        <f>'HOJA-TRANSF'!AD83</f>
        <v>1378.5</v>
      </c>
      <c r="AA80" s="199">
        <f>AM80-L80-U80-AL80-Y80-AI80</f>
        <v>558.6600000000001</v>
      </c>
      <c r="AB80" s="187">
        <f>L80+U80+Z80+Y80</f>
        <v>1828</v>
      </c>
      <c r="AC80" s="301">
        <f>'HOJA-TRANSF'!AF83</f>
        <v>0</v>
      </c>
      <c r="AD80" s="301">
        <f>'HOJA-TRANSF'!AG83</f>
        <v>637.04</v>
      </c>
      <c r="AE80" s="301">
        <f>'HOJA-TRANSF'!AH83</f>
        <v>637.04</v>
      </c>
      <c r="AF80" s="306">
        <f>'HOJA-TRANSF'!AI83</f>
        <v>637.04</v>
      </c>
      <c r="AG80" s="306">
        <f>'HOJA-TRANSF'!AJ83</f>
        <v>0</v>
      </c>
      <c r="AH80" s="296">
        <f>C80*10%</f>
        <v>182.8</v>
      </c>
      <c r="AI80" s="279">
        <f t="shared" si="52"/>
        <v>63.704</v>
      </c>
      <c r="AJ80" s="296">
        <f>AM80-AL80-AI80-AK80</f>
        <v>1008.1600000000001</v>
      </c>
      <c r="AK80" s="296"/>
      <c r="AL80" s="361">
        <f>'HOJA-TRANSF'!AN83</f>
        <v>0</v>
      </c>
      <c r="AM80" s="110">
        <f>AB80-AF80-AH80+AI80+AL80+AK80</f>
        <v>1071.864</v>
      </c>
      <c r="AO80" s="116"/>
    </row>
    <row r="81" spans="1:41" ht="18" customHeight="1" hidden="1" thickBot="1">
      <c r="A81" s="379" t="s">
        <v>19</v>
      </c>
      <c r="B81" s="99"/>
      <c r="C81" s="544">
        <f>'HOJA-TRANSF'!B84</f>
        <v>1937.5</v>
      </c>
      <c r="D81" s="224">
        <f>'HOJA-TRANSF'!C84</f>
        <v>288</v>
      </c>
      <c r="E81" s="110">
        <f>'HOJA-TRANSF'!D84</f>
        <v>105</v>
      </c>
      <c r="F81" s="296">
        <f>'HOJA-TRANSF'!E84</f>
        <v>93.5</v>
      </c>
      <c r="G81" s="296">
        <f>'HOJA-TRANSF'!F84</f>
        <v>8.5</v>
      </c>
      <c r="H81" s="296">
        <f>'HOJA-TRANSF'!G84</f>
        <v>0</v>
      </c>
      <c r="I81" s="296">
        <f>'HOJA-TRANSF'!H84</f>
        <v>0</v>
      </c>
      <c r="J81" s="296">
        <f>'HOJA-TRANSF'!I84</f>
        <v>120</v>
      </c>
      <c r="K81" s="296">
        <f>'HOJA-TRANSF'!J84</f>
        <v>8</v>
      </c>
      <c r="L81" s="140">
        <f>SUM(D81:K81)</f>
        <v>623</v>
      </c>
      <c r="M81" s="110">
        <f>'HOJA-TRANSF'!L84</f>
        <v>0</v>
      </c>
      <c r="N81" s="110">
        <f>'HOJA-TRANSF'!M84</f>
        <v>100</v>
      </c>
      <c r="O81" s="110">
        <f>'HOJA-TRANSF'!N84</f>
        <v>0</v>
      </c>
      <c r="P81" s="110">
        <f>'HOJA-TRANSF'!O84</f>
        <v>0</v>
      </c>
      <c r="Q81" s="110">
        <f>'HOJA-TRANSF'!P84</f>
        <v>0</v>
      </c>
      <c r="R81" s="110">
        <f>'HOJA-TRANSF'!Q84</f>
        <v>0</v>
      </c>
      <c r="S81" s="110">
        <f>'HOJA-TRANSF'!R84</f>
        <v>0</v>
      </c>
      <c r="T81" s="110">
        <f>'HOJA-TRANSF'!S84</f>
        <v>0</v>
      </c>
      <c r="U81" s="140">
        <f>SUM(M81:T81)</f>
        <v>100</v>
      </c>
      <c r="V81" s="359">
        <f>'HOJA-TRANSF'!V84</f>
        <v>0</v>
      </c>
      <c r="W81" s="359">
        <f>'HOJA-TRANSF'!W84</f>
        <v>0</v>
      </c>
      <c r="X81" s="359">
        <f>'HOJA-TRANSF'!X84</f>
        <v>0</v>
      </c>
      <c r="Y81" s="279">
        <f>SUM(V81:X81)</f>
        <v>0</v>
      </c>
      <c r="Z81" s="405">
        <f>'HOJA-TRANSF'!AD84</f>
        <v>1214.5</v>
      </c>
      <c r="AA81" s="199">
        <f>AM81-L81-U81-AL81-Y81-AI81</f>
        <v>144.30999999999995</v>
      </c>
      <c r="AB81" s="187">
        <f>L81+U81+Z81+Y81</f>
        <v>1937.5</v>
      </c>
      <c r="AC81" s="301">
        <f>'HOJA-TRANSF'!AF84</f>
        <v>228.6300000000001</v>
      </c>
      <c r="AD81" s="301">
        <f>'HOJA-TRANSF'!AG84</f>
        <v>647.81</v>
      </c>
      <c r="AE81" s="301">
        <f>'HOJA-TRANSF'!AH84</f>
        <v>876.44</v>
      </c>
      <c r="AF81" s="306">
        <f>'HOJA-TRANSF'!AI84</f>
        <v>876.44</v>
      </c>
      <c r="AG81" s="306">
        <f>'HOJA-TRANSF'!AJ84</f>
        <v>0</v>
      </c>
      <c r="AH81" s="296">
        <f>C81*10%</f>
        <v>193.75</v>
      </c>
      <c r="AI81" s="279">
        <f t="shared" si="52"/>
        <v>87.644</v>
      </c>
      <c r="AJ81" s="296">
        <f>AM81-AL81-AI81</f>
        <v>867.31</v>
      </c>
      <c r="AK81" s="296"/>
      <c r="AL81" s="361">
        <f>'HOJA-TRANSF'!AN84</f>
        <v>0</v>
      </c>
      <c r="AM81" s="110">
        <f>AB81-AF81-AH81+AI81+AL81+AK81</f>
        <v>954.954</v>
      </c>
      <c r="AO81" s="116"/>
    </row>
    <row r="82" spans="1:41" ht="18" customHeight="1" thickBot="1">
      <c r="A82" s="117" t="s">
        <v>155</v>
      </c>
      <c r="B82" s="394"/>
      <c r="C82" s="549">
        <f>C68+C77+C78+C73</f>
        <v>60379.01</v>
      </c>
      <c r="D82" s="538">
        <f>D68+D77+D78+D73</f>
        <v>3792</v>
      </c>
      <c r="E82" s="46">
        <f aca="true" t="shared" si="64" ref="E82:K82">E68+E77+E78+E73</f>
        <v>1626.5</v>
      </c>
      <c r="F82" s="114">
        <f t="shared" si="64"/>
        <v>2751</v>
      </c>
      <c r="G82" s="114">
        <f t="shared" si="64"/>
        <v>800.5</v>
      </c>
      <c r="H82" s="114">
        <f t="shared" si="64"/>
        <v>0</v>
      </c>
      <c r="I82" s="114">
        <f t="shared" si="64"/>
        <v>0</v>
      </c>
      <c r="J82" s="114">
        <f t="shared" si="64"/>
        <v>1440</v>
      </c>
      <c r="K82" s="114">
        <f t="shared" si="64"/>
        <v>162</v>
      </c>
      <c r="L82" s="141">
        <f>L68+L77+L78+L73</f>
        <v>10572</v>
      </c>
      <c r="M82" s="46">
        <f>M68+M77+M78+M73</f>
        <v>1069</v>
      </c>
      <c r="N82" s="46">
        <f aca="true" t="shared" si="65" ref="N82:T82">N68+N77+N78+N73</f>
        <v>200</v>
      </c>
      <c r="O82" s="46">
        <f t="shared" si="65"/>
        <v>0</v>
      </c>
      <c r="P82" s="46">
        <f t="shared" si="65"/>
        <v>311</v>
      </c>
      <c r="Q82" s="46">
        <f t="shared" si="65"/>
        <v>25.5</v>
      </c>
      <c r="R82" s="46">
        <f t="shared" si="65"/>
        <v>120</v>
      </c>
      <c r="S82" s="46">
        <f t="shared" si="65"/>
        <v>32</v>
      </c>
      <c r="T82" s="46">
        <f t="shared" si="65"/>
        <v>1000</v>
      </c>
      <c r="U82" s="141">
        <f>U68+U77+U78+U73</f>
        <v>2757.5</v>
      </c>
      <c r="V82" s="46">
        <f>V68+V77+V78</f>
        <v>144.25</v>
      </c>
      <c r="W82" s="46">
        <f>W68+W77+W78+W73</f>
        <v>141</v>
      </c>
      <c r="X82" s="46">
        <f>X68+X77+X78+X73</f>
        <v>24</v>
      </c>
      <c r="Y82" s="283">
        <f>Y68+Y77+Y78+Y73</f>
        <v>309.25</v>
      </c>
      <c r="Z82" s="46">
        <f>Z68+Z77+Z78+Z73</f>
        <v>46740.26</v>
      </c>
      <c r="AA82" s="141">
        <f>AA68+AA77+AA78+AA73</f>
        <v>7509.529</v>
      </c>
      <c r="AB82" s="46">
        <f aca="true" t="shared" si="66" ref="AB82:AH82">AB68+AB77+AB78+AB73</f>
        <v>60379.01</v>
      </c>
      <c r="AC82" s="46">
        <f t="shared" si="66"/>
        <v>38298.06</v>
      </c>
      <c r="AD82" s="46">
        <f t="shared" si="66"/>
        <v>24673.26</v>
      </c>
      <c r="AE82" s="46">
        <f t="shared" si="66"/>
        <v>62971.32000000001</v>
      </c>
      <c r="AF82" s="12">
        <f t="shared" si="66"/>
        <v>33192.82</v>
      </c>
      <c r="AG82" s="12">
        <f t="shared" si="66"/>
        <v>29778.5</v>
      </c>
      <c r="AH82" s="12">
        <f t="shared" si="66"/>
        <v>6037.901</v>
      </c>
      <c r="AI82" s="283">
        <f>AI68+AI77+AI78+AI73+0.01</f>
        <v>3319.292000000001</v>
      </c>
      <c r="AJ82" s="12">
        <f>AJ68+AJ77+AJ78+AJ73+0.01</f>
        <v>21148.299000000003</v>
      </c>
      <c r="AK82" s="12">
        <f>AK68+AK77+AK78</f>
        <v>0</v>
      </c>
      <c r="AL82" s="136">
        <f>AL68+AL77+AL78</f>
        <v>1287.2</v>
      </c>
      <c r="AM82" s="8">
        <f>AM68+AM77+AM78+AM73</f>
        <v>25754.771</v>
      </c>
      <c r="AO82" s="116"/>
    </row>
    <row r="83" spans="1:41" ht="18" customHeight="1">
      <c r="A83" s="381" t="s">
        <v>98</v>
      </c>
      <c r="B83" s="104"/>
      <c r="C83" s="547"/>
      <c r="D83" s="534"/>
      <c r="E83" s="245"/>
      <c r="F83" s="105"/>
      <c r="G83" s="105"/>
      <c r="H83" s="105"/>
      <c r="I83" s="105"/>
      <c r="J83" s="105"/>
      <c r="K83" s="105"/>
      <c r="L83" s="139"/>
      <c r="M83" s="126"/>
      <c r="N83" s="126"/>
      <c r="O83" s="112"/>
      <c r="P83" s="126"/>
      <c r="Q83" s="112"/>
      <c r="R83" s="112"/>
      <c r="S83" s="126"/>
      <c r="T83" s="111"/>
      <c r="U83" s="139"/>
      <c r="V83" s="126"/>
      <c r="W83" s="126"/>
      <c r="X83" s="126"/>
      <c r="Y83" s="281"/>
      <c r="Z83" s="126"/>
      <c r="AA83" s="198"/>
      <c r="AB83" s="126"/>
      <c r="AC83" s="112"/>
      <c r="AD83" s="112"/>
      <c r="AE83" s="112"/>
      <c r="AF83" s="105"/>
      <c r="AG83" s="105"/>
      <c r="AH83" s="105"/>
      <c r="AI83" s="281"/>
      <c r="AJ83" s="105"/>
      <c r="AK83" s="105"/>
      <c r="AL83" s="134"/>
      <c r="AM83" s="104"/>
      <c r="AO83" s="116"/>
    </row>
    <row r="84" spans="1:41" ht="18" customHeight="1">
      <c r="A84" s="384" t="s">
        <v>112</v>
      </c>
      <c r="B84" s="99" t="s">
        <v>151</v>
      </c>
      <c r="C84" s="542">
        <f>SUM(C85:C87)</f>
        <v>31176.39</v>
      </c>
      <c r="D84" s="532">
        <f>SUM(D85:D87)</f>
        <v>1494</v>
      </c>
      <c r="E84" s="246">
        <f aca="true" t="shared" si="67" ref="E84:K84">SUM(E85:E87)</f>
        <v>997</v>
      </c>
      <c r="F84" s="309">
        <f t="shared" si="67"/>
        <v>612</v>
      </c>
      <c r="G84" s="309">
        <f t="shared" si="67"/>
        <v>0</v>
      </c>
      <c r="H84" s="309">
        <f t="shared" si="67"/>
        <v>0</v>
      </c>
      <c r="I84" s="309">
        <f t="shared" si="67"/>
        <v>0</v>
      </c>
      <c r="J84" s="309">
        <f t="shared" si="67"/>
        <v>350</v>
      </c>
      <c r="K84" s="309">
        <f t="shared" si="67"/>
        <v>35.79</v>
      </c>
      <c r="L84" s="138">
        <f>SUM(L85:L87)</f>
        <v>3488.79</v>
      </c>
      <c r="M84" s="246">
        <f>SUM(M85:M87)</f>
        <v>440</v>
      </c>
      <c r="N84" s="246">
        <f aca="true" t="shared" si="68" ref="N84:T84">SUM(N85:N87)</f>
        <v>0</v>
      </c>
      <c r="O84" s="246">
        <f t="shared" si="68"/>
        <v>0</v>
      </c>
      <c r="P84" s="246">
        <f t="shared" si="68"/>
        <v>63</v>
      </c>
      <c r="Q84" s="246">
        <f t="shared" si="68"/>
        <v>8.5</v>
      </c>
      <c r="R84" s="246">
        <f t="shared" si="68"/>
        <v>90</v>
      </c>
      <c r="S84" s="246">
        <f t="shared" si="68"/>
        <v>30</v>
      </c>
      <c r="T84" s="246">
        <f t="shared" si="68"/>
        <v>400</v>
      </c>
      <c r="U84" s="138">
        <f aca="true" t="shared" si="69" ref="U84:AA84">SUM(U85:U87)</f>
        <v>1031.5</v>
      </c>
      <c r="V84" s="186">
        <f t="shared" si="69"/>
        <v>0</v>
      </c>
      <c r="W84" s="186">
        <f t="shared" si="69"/>
        <v>15</v>
      </c>
      <c r="X84" s="186">
        <f t="shared" si="69"/>
        <v>466</v>
      </c>
      <c r="Y84" s="277">
        <f t="shared" si="69"/>
        <v>481</v>
      </c>
      <c r="Z84" s="226">
        <f t="shared" si="69"/>
        <v>26175.1</v>
      </c>
      <c r="AA84" s="197">
        <f t="shared" si="69"/>
        <v>12219.690999999999</v>
      </c>
      <c r="AB84" s="186">
        <f aca="true" t="shared" si="70" ref="AB84:AG84">SUM(AB85:AB87)</f>
        <v>31176.39</v>
      </c>
      <c r="AC84" s="285">
        <f t="shared" si="70"/>
        <v>5883.1</v>
      </c>
      <c r="AD84" s="285">
        <f t="shared" si="70"/>
        <v>5613.79</v>
      </c>
      <c r="AE84" s="285">
        <f t="shared" si="70"/>
        <v>11496.89</v>
      </c>
      <c r="AF84" s="285">
        <f t="shared" si="70"/>
        <v>10837.769999999999</v>
      </c>
      <c r="AG84" s="101">
        <f t="shared" si="70"/>
        <v>659.1200000000001</v>
      </c>
      <c r="AH84" s="101">
        <f>C84*10%</f>
        <v>3117.639</v>
      </c>
      <c r="AI84" s="278">
        <f>SUM(AI85:AI87)</f>
        <v>1083.777</v>
      </c>
      <c r="AJ84" s="101">
        <f>SUM(AJ85:AJ87)</f>
        <v>17220.981</v>
      </c>
      <c r="AK84" s="101"/>
      <c r="AL84" s="133">
        <f>SUM(AL85:AL87)</f>
        <v>2696.5</v>
      </c>
      <c r="AM84" s="85">
        <f>SUM(AM85:AM87)</f>
        <v>21001.258</v>
      </c>
      <c r="AO84" s="116"/>
    </row>
    <row r="85" spans="1:41" ht="18" customHeight="1">
      <c r="A85" s="385" t="s">
        <v>173</v>
      </c>
      <c r="B85" s="99"/>
      <c r="C85" s="541">
        <f>'HOJA-TRANSF'!B92</f>
        <v>27528.39</v>
      </c>
      <c r="D85" s="231">
        <f>'HOJA-TRANSF'!C92</f>
        <v>1404</v>
      </c>
      <c r="E85" s="229">
        <f>'HOJA-TRANSF'!D92</f>
        <v>913</v>
      </c>
      <c r="F85" s="230">
        <f>'HOJA-TRANSF'!E92</f>
        <v>484.5</v>
      </c>
      <c r="G85" s="230">
        <f>'HOJA-TRANSF'!F92</f>
        <v>0</v>
      </c>
      <c r="H85" s="230">
        <f>'HOJA-TRANSF'!G92</f>
        <v>0</v>
      </c>
      <c r="I85" s="230">
        <f>'HOJA-TRANSF'!H92</f>
        <v>0</v>
      </c>
      <c r="J85" s="230">
        <f>'HOJA-TRANSF'!I92</f>
        <v>290</v>
      </c>
      <c r="K85" s="230">
        <f>'HOJA-TRANSF'!J92</f>
        <v>35.79</v>
      </c>
      <c r="L85" s="140">
        <f aca="true" t="shared" si="71" ref="L85:L91">SUM(D85:K85)</f>
        <v>3127.29</v>
      </c>
      <c r="M85" s="229">
        <f>'HOJA-TRANSF'!L92</f>
        <v>440</v>
      </c>
      <c r="N85" s="229">
        <f>'HOJA-TRANSF'!M92</f>
        <v>0</v>
      </c>
      <c r="O85" s="229">
        <f>'HOJA-TRANSF'!N92</f>
        <v>0</v>
      </c>
      <c r="P85" s="229">
        <f>'HOJA-TRANSF'!O92</f>
        <v>63</v>
      </c>
      <c r="Q85" s="229">
        <f>'HOJA-TRANSF'!P92</f>
        <v>8.5</v>
      </c>
      <c r="R85" s="229">
        <f>'HOJA-TRANSF'!Q92</f>
        <v>90</v>
      </c>
      <c r="S85" s="229">
        <f>'HOJA-TRANSF'!R92</f>
        <v>15</v>
      </c>
      <c r="T85" s="229">
        <f>'HOJA-TRANSF'!S92</f>
        <v>400</v>
      </c>
      <c r="U85" s="140">
        <f aca="true" t="shared" si="72" ref="U85:U91">SUM(M85:T85)</f>
        <v>1016.5</v>
      </c>
      <c r="V85" s="187">
        <f>'HOJA-TRANSF'!V92</f>
        <v>0</v>
      </c>
      <c r="W85" s="187">
        <f>'HOJA-TRANSF'!W92</f>
        <v>15</v>
      </c>
      <c r="X85" s="187">
        <f>'HOJA-TRANSF'!X92</f>
        <v>454</v>
      </c>
      <c r="Y85" s="303">
        <f aca="true" t="shared" si="73" ref="Y85:Y91">SUM(V85:X85)</f>
        <v>469</v>
      </c>
      <c r="Z85" s="305">
        <f>'HOJA-TRANSF'!AD92</f>
        <v>22915.6</v>
      </c>
      <c r="AA85" s="199">
        <f aca="true" t="shared" si="74" ref="AA85:AA91">AM85-L85-U85-AL85-Y85-AI85</f>
        <v>11026.530999999999</v>
      </c>
      <c r="AB85" s="187">
        <f aca="true" t="shared" si="75" ref="AB85:AB91">L85+U85+Z85+Y85</f>
        <v>27528.39</v>
      </c>
      <c r="AC85" s="301">
        <f>'HOJA-TRANSF'!AF92</f>
        <v>5088.83</v>
      </c>
      <c r="AD85" s="301">
        <f>'HOJA-TRANSF'!AG92</f>
        <v>4047.4</v>
      </c>
      <c r="AE85" s="301">
        <f>'HOJA-TRANSF'!AH92</f>
        <v>9136.23</v>
      </c>
      <c r="AF85" s="296">
        <f>'HOJA-TRANSF'!AI92</f>
        <v>9136.23</v>
      </c>
      <c r="AG85" s="296">
        <f>'HOJA-TRANSF'!AJ92</f>
        <v>0</v>
      </c>
      <c r="AH85" s="296">
        <f>'HOJA-TRANSF'!AK92</f>
        <v>2752.839</v>
      </c>
      <c r="AI85" s="279">
        <f aca="true" t="shared" si="76" ref="AI85:AI91">AF85*10%</f>
        <v>913.623</v>
      </c>
      <c r="AJ85" s="296">
        <f aca="true" t="shared" si="77" ref="AJ85:AJ91">AM85-AL85-AI85</f>
        <v>15639.321</v>
      </c>
      <c r="AK85" s="101"/>
      <c r="AL85" s="361">
        <f>'HOJA-TRANSF'!AN92</f>
        <v>2696.5</v>
      </c>
      <c r="AM85" s="110">
        <f aca="true" t="shared" si="78" ref="AM85:AM90">AB85-AF85-AH85+AI85+AL85+AK85</f>
        <v>19249.444</v>
      </c>
      <c r="AO85" s="116"/>
    </row>
    <row r="86" spans="1:41" ht="18" customHeight="1">
      <c r="A86" s="404" t="s">
        <v>99</v>
      </c>
      <c r="B86" s="99"/>
      <c r="C86" s="541">
        <f>'HOJA-TRANSF'!B93</f>
        <v>2278.5</v>
      </c>
      <c r="D86" s="231">
        <f>'HOJA-TRANSF'!C93</f>
        <v>36</v>
      </c>
      <c r="E86" s="229">
        <f>'HOJA-TRANSF'!D93</f>
        <v>23</v>
      </c>
      <c r="F86" s="230">
        <f>'HOJA-TRANSF'!E93</f>
        <v>76.5</v>
      </c>
      <c r="G86" s="230">
        <f>'HOJA-TRANSF'!F93</f>
        <v>0</v>
      </c>
      <c r="H86" s="230">
        <f>'HOJA-TRANSF'!G93</f>
        <v>0</v>
      </c>
      <c r="I86" s="230">
        <f>'HOJA-TRANSF'!H93</f>
        <v>0</v>
      </c>
      <c r="J86" s="230">
        <f>'HOJA-TRANSF'!I93</f>
        <v>40</v>
      </c>
      <c r="K86" s="230">
        <f>'HOJA-TRANSF'!J93</f>
        <v>0</v>
      </c>
      <c r="L86" s="140">
        <f t="shared" si="71"/>
        <v>175.5</v>
      </c>
      <c r="M86" s="229">
        <f>'HOJA-TRANSF'!L93</f>
        <v>0</v>
      </c>
      <c r="N86" s="229">
        <f>'HOJA-TRANSF'!M93</f>
        <v>0</v>
      </c>
      <c r="O86" s="229">
        <f>'HOJA-TRANSF'!N93</f>
        <v>0</v>
      </c>
      <c r="P86" s="229">
        <f>'HOJA-TRANSF'!O93</f>
        <v>0</v>
      </c>
      <c r="Q86" s="229">
        <f>'HOJA-TRANSF'!P93</f>
        <v>0</v>
      </c>
      <c r="R86" s="229">
        <f>'HOJA-TRANSF'!Q93</f>
        <v>0</v>
      </c>
      <c r="S86" s="229">
        <f>'HOJA-TRANSF'!R93</f>
        <v>15</v>
      </c>
      <c r="T86" s="229">
        <f>'HOJA-TRANSF'!S93</f>
        <v>0</v>
      </c>
      <c r="U86" s="140">
        <f t="shared" si="72"/>
        <v>15</v>
      </c>
      <c r="V86" s="187">
        <f>'HOJA-TRANSF'!V93</f>
        <v>0</v>
      </c>
      <c r="W86" s="187">
        <f>'HOJA-TRANSF'!W93</f>
        <v>0</v>
      </c>
      <c r="X86" s="187">
        <f>'HOJA-TRANSF'!X93</f>
        <v>0</v>
      </c>
      <c r="Y86" s="303">
        <f t="shared" si="73"/>
        <v>0</v>
      </c>
      <c r="Z86" s="305">
        <f>'HOJA-TRANSF'!AD93</f>
        <v>2088</v>
      </c>
      <c r="AA86" s="199">
        <f t="shared" si="74"/>
        <v>1193.1599999999999</v>
      </c>
      <c r="AB86" s="187">
        <f t="shared" si="75"/>
        <v>2278.5</v>
      </c>
      <c r="AC86" s="301">
        <f>'HOJA-TRANSF'!AF93</f>
        <v>0</v>
      </c>
      <c r="AD86" s="301">
        <f>'HOJA-TRANSF'!AG93</f>
        <v>666.99</v>
      </c>
      <c r="AE86" s="301">
        <f>'HOJA-TRANSF'!AH93</f>
        <v>666.99</v>
      </c>
      <c r="AF86" s="296">
        <f>'HOJA-TRANSF'!AI93</f>
        <v>666.99</v>
      </c>
      <c r="AG86" s="296">
        <f>'HOJA-TRANSF'!AJ93</f>
        <v>0</v>
      </c>
      <c r="AH86" s="296">
        <f>'HOJA-TRANSF'!AK93</f>
        <v>227.85000000000002</v>
      </c>
      <c r="AI86" s="279">
        <f>AF86*10%</f>
        <v>66.699</v>
      </c>
      <c r="AJ86" s="296">
        <f t="shared" si="77"/>
        <v>1383.6599999999999</v>
      </c>
      <c r="AK86" s="101"/>
      <c r="AL86" s="361">
        <v>0</v>
      </c>
      <c r="AM86" s="110">
        <f t="shared" si="78"/>
        <v>1450.359</v>
      </c>
      <c r="AO86" s="116"/>
    </row>
    <row r="87" spans="1:41" ht="18" customHeight="1">
      <c r="A87" s="404" t="s">
        <v>102</v>
      </c>
      <c r="B87" s="99"/>
      <c r="C87" s="541">
        <f>'HOJA-TRANSF'!B94</f>
        <v>1369.5</v>
      </c>
      <c r="D87" s="231">
        <f>'HOJA-TRANSF'!C94</f>
        <v>54</v>
      </c>
      <c r="E87" s="229">
        <f>'HOJA-TRANSF'!D94</f>
        <v>61</v>
      </c>
      <c r="F87" s="230">
        <f>'HOJA-TRANSF'!E94</f>
        <v>51</v>
      </c>
      <c r="G87" s="230">
        <f>'HOJA-TRANSF'!F94</f>
        <v>0</v>
      </c>
      <c r="H87" s="230">
        <f>'HOJA-TRANSF'!G94</f>
        <v>0</v>
      </c>
      <c r="I87" s="230">
        <f>'HOJA-TRANSF'!H94</f>
        <v>0</v>
      </c>
      <c r="J87" s="230">
        <f>'HOJA-TRANSF'!I94</f>
        <v>20</v>
      </c>
      <c r="K87" s="230">
        <f>'HOJA-TRANSF'!J94</f>
        <v>0</v>
      </c>
      <c r="L87" s="140">
        <f t="shared" si="71"/>
        <v>186</v>
      </c>
      <c r="M87" s="229">
        <f>'HOJA-TRANSF'!L94</f>
        <v>0</v>
      </c>
      <c r="N87" s="229">
        <f>'HOJA-TRANSF'!M94</f>
        <v>0</v>
      </c>
      <c r="O87" s="229">
        <f>'HOJA-TRANSF'!N94</f>
        <v>0</v>
      </c>
      <c r="P87" s="229">
        <f>'HOJA-TRANSF'!O94</f>
        <v>0</v>
      </c>
      <c r="Q87" s="229">
        <f>'HOJA-TRANSF'!P94</f>
        <v>0</v>
      </c>
      <c r="R87" s="229">
        <f>'HOJA-TRANSF'!Q94</f>
        <v>0</v>
      </c>
      <c r="S87" s="229">
        <f>'HOJA-TRANSF'!R94</f>
        <v>0</v>
      </c>
      <c r="T87" s="229">
        <f>'HOJA-TRANSF'!S94</f>
        <v>0</v>
      </c>
      <c r="U87" s="140">
        <f t="shared" si="72"/>
        <v>0</v>
      </c>
      <c r="V87" s="187">
        <f>'HOJA-TRANSF'!V94</f>
        <v>0</v>
      </c>
      <c r="W87" s="187">
        <f>'HOJA-TRANSF'!W94</f>
        <v>0</v>
      </c>
      <c r="X87" s="187">
        <f>'HOJA-TRANSF'!X94</f>
        <v>12</v>
      </c>
      <c r="Y87" s="303">
        <f t="shared" si="73"/>
        <v>12</v>
      </c>
      <c r="Z87" s="305">
        <f>'HOJA-TRANSF'!AD94</f>
        <v>1171.5</v>
      </c>
      <c r="AA87" s="199">
        <f t="shared" si="74"/>
        <v>0</v>
      </c>
      <c r="AB87" s="187">
        <f t="shared" si="75"/>
        <v>1369.5</v>
      </c>
      <c r="AC87" s="301">
        <f>'HOJA-TRANSF'!AF94</f>
        <v>794.27</v>
      </c>
      <c r="AD87" s="301">
        <f>'HOJA-TRANSF'!AG94</f>
        <v>899.4</v>
      </c>
      <c r="AE87" s="301">
        <f>'HOJA-TRANSF'!AH94</f>
        <v>1693.67</v>
      </c>
      <c r="AF87" s="296">
        <f>'HOJA-TRANSF'!AI94</f>
        <v>1034.55</v>
      </c>
      <c r="AG87" s="296">
        <f>'HOJA-TRANSF'!AJ94</f>
        <v>659.1200000000001</v>
      </c>
      <c r="AH87" s="296">
        <f>'HOJA-TRANSF'!AK94</f>
        <v>136.95000000000002</v>
      </c>
      <c r="AI87" s="279">
        <f t="shared" si="76"/>
        <v>103.455</v>
      </c>
      <c r="AJ87" s="296">
        <f t="shared" si="77"/>
        <v>198.00000000000006</v>
      </c>
      <c r="AK87" s="101"/>
      <c r="AL87" s="361">
        <v>0</v>
      </c>
      <c r="AM87" s="110">
        <f t="shared" si="78"/>
        <v>301.45500000000004</v>
      </c>
      <c r="AO87" s="116"/>
    </row>
    <row r="88" spans="1:41" ht="18" customHeight="1">
      <c r="A88" s="384" t="s">
        <v>119</v>
      </c>
      <c r="B88" s="99" t="s">
        <v>151</v>
      </c>
      <c r="C88" s="542">
        <f>'HOJA-TRANSF'!B95</f>
        <v>7443</v>
      </c>
      <c r="D88" s="532">
        <f>'HOJA-TRANSF'!C95</f>
        <v>408</v>
      </c>
      <c r="E88" s="246">
        <f>'HOJA-TRANSF'!D95</f>
        <v>75</v>
      </c>
      <c r="F88" s="309">
        <f>'HOJA-TRANSF'!E95</f>
        <v>178.5</v>
      </c>
      <c r="G88" s="309">
        <f>'HOJA-TRANSF'!F95</f>
        <v>0</v>
      </c>
      <c r="H88" s="309">
        <f>'HOJA-TRANSF'!G95</f>
        <v>0</v>
      </c>
      <c r="I88" s="309">
        <f>'HOJA-TRANSF'!H95</f>
        <v>0</v>
      </c>
      <c r="J88" s="309">
        <f>'HOJA-TRANSF'!I95</f>
        <v>140</v>
      </c>
      <c r="K88" s="309">
        <f>'HOJA-TRANSF'!J95</f>
        <v>16</v>
      </c>
      <c r="L88" s="138">
        <f t="shared" si="71"/>
        <v>817.5</v>
      </c>
      <c r="M88" s="246">
        <f>'HOJA-TRANSF'!L95</f>
        <v>0</v>
      </c>
      <c r="N88" s="246">
        <f>'HOJA-TRANSF'!M95</f>
        <v>0</v>
      </c>
      <c r="O88" s="246">
        <f>'HOJA-TRANSF'!N95</f>
        <v>0</v>
      </c>
      <c r="P88" s="246">
        <f>'HOJA-TRANSF'!O95</f>
        <v>6</v>
      </c>
      <c r="Q88" s="246">
        <f>'HOJA-TRANSF'!P95</f>
        <v>0</v>
      </c>
      <c r="R88" s="246">
        <f>'HOJA-TRANSF'!Q95</f>
        <v>30</v>
      </c>
      <c r="S88" s="246">
        <f>'HOJA-TRANSF'!R95</f>
        <v>0</v>
      </c>
      <c r="T88" s="246">
        <f>'HOJA-TRANSF'!S95</f>
        <v>0</v>
      </c>
      <c r="U88" s="138">
        <f t="shared" si="72"/>
        <v>36</v>
      </c>
      <c r="V88" s="186">
        <f>'HOJA-TRANSF'!V95</f>
        <v>0</v>
      </c>
      <c r="W88" s="186">
        <f>'HOJA-TRANSF'!W95</f>
        <v>0</v>
      </c>
      <c r="X88" s="186">
        <f>'HOJA-TRANSF'!X95</f>
        <v>190</v>
      </c>
      <c r="Y88" s="277">
        <f t="shared" si="73"/>
        <v>190</v>
      </c>
      <c r="Z88" s="226">
        <f>'HOJA-TRANSF'!AD95</f>
        <v>6399.5</v>
      </c>
      <c r="AA88" s="197">
        <f t="shared" si="74"/>
        <v>4108.8099999999995</v>
      </c>
      <c r="AB88" s="186">
        <f t="shared" si="75"/>
        <v>7443</v>
      </c>
      <c r="AC88" s="285">
        <f>'HOJA-TRANSF'!AF95</f>
        <v>0.004440000000386135</v>
      </c>
      <c r="AD88" s="285">
        <f>'HOJA-TRANSF'!AG95</f>
        <v>1546.39</v>
      </c>
      <c r="AE88" s="285">
        <f>'HOJA-TRANSF'!AH95</f>
        <v>1546.3944400000005</v>
      </c>
      <c r="AF88" s="101">
        <f>'HOJA-TRANSF'!AI95</f>
        <v>1546.39</v>
      </c>
      <c r="AG88" s="101">
        <f>'HOJA-TRANSF'!AJ95</f>
        <v>0.004440000000386135</v>
      </c>
      <c r="AH88" s="101">
        <f>C88*10%</f>
        <v>744.3000000000001</v>
      </c>
      <c r="AI88" s="278">
        <f t="shared" si="76"/>
        <v>154.639</v>
      </c>
      <c r="AJ88" s="101">
        <f t="shared" si="77"/>
        <v>5152.3099999999995</v>
      </c>
      <c r="AK88" s="101"/>
      <c r="AL88" s="133">
        <f>'HOJA-TRANSF'!AN95</f>
        <v>643</v>
      </c>
      <c r="AM88" s="85">
        <f t="shared" si="78"/>
        <v>5949.949</v>
      </c>
      <c r="AN88" s="92"/>
      <c r="AO88" s="116"/>
    </row>
    <row r="89" spans="1:41" ht="18" customHeight="1">
      <c r="A89" s="384" t="s">
        <v>111</v>
      </c>
      <c r="B89" s="99" t="s">
        <v>151</v>
      </c>
      <c r="C89" s="542">
        <f>'HOJA-TRANSF'!B96</f>
        <v>25464.67</v>
      </c>
      <c r="D89" s="532">
        <f>'HOJA-TRANSF'!C96</f>
        <v>810</v>
      </c>
      <c r="E89" s="246">
        <f>'HOJA-TRANSF'!D96</f>
        <v>636.5</v>
      </c>
      <c r="F89" s="309">
        <f>'HOJA-TRANSF'!E96</f>
        <v>238</v>
      </c>
      <c r="G89" s="309">
        <f>'HOJA-TRANSF'!F96</f>
        <v>34</v>
      </c>
      <c r="H89" s="309">
        <f>'HOJA-TRANSF'!G96</f>
        <v>0</v>
      </c>
      <c r="I89" s="309">
        <f>'HOJA-TRANSF'!H96</f>
        <v>0</v>
      </c>
      <c r="J89" s="309">
        <f>'HOJA-TRANSF'!I96</f>
        <v>240</v>
      </c>
      <c r="K89" s="309">
        <f>'HOJA-TRANSF'!J96</f>
        <v>122.5</v>
      </c>
      <c r="L89" s="138">
        <f t="shared" si="71"/>
        <v>2081</v>
      </c>
      <c r="M89" s="246">
        <f>'HOJA-TRANSF'!L96</f>
        <v>0</v>
      </c>
      <c r="N89" s="246">
        <f>'HOJA-TRANSF'!M96</f>
        <v>400</v>
      </c>
      <c r="O89" s="246">
        <f>'HOJA-TRANSF'!N96</f>
        <v>0</v>
      </c>
      <c r="P89" s="246">
        <f>'HOJA-TRANSF'!O96</f>
        <v>219</v>
      </c>
      <c r="Q89" s="246">
        <f>'HOJA-TRANSF'!P96</f>
        <v>25.5</v>
      </c>
      <c r="R89" s="246">
        <f>'HOJA-TRANSF'!Q96</f>
        <v>42</v>
      </c>
      <c r="S89" s="246">
        <f>'HOJA-TRANSF'!R96</f>
        <v>0</v>
      </c>
      <c r="T89" s="246">
        <f>'HOJA-TRANSF'!S96</f>
        <v>900</v>
      </c>
      <c r="U89" s="138">
        <f t="shared" si="72"/>
        <v>1586.5</v>
      </c>
      <c r="V89" s="186">
        <f>'HOJA-TRANSF'!V96</f>
        <v>25.5</v>
      </c>
      <c r="W89" s="186">
        <f>'HOJA-TRANSF'!W96</f>
        <v>180</v>
      </c>
      <c r="X89" s="186">
        <f>'HOJA-TRANSF'!X96</f>
        <v>5</v>
      </c>
      <c r="Y89" s="277">
        <f t="shared" si="73"/>
        <v>210.5</v>
      </c>
      <c r="Z89" s="226">
        <f>'HOJA-TRANSF'!AD96</f>
        <v>21586.67</v>
      </c>
      <c r="AA89" s="197">
        <f t="shared" si="74"/>
        <v>9640.202999999998</v>
      </c>
      <c r="AB89" s="186">
        <f t="shared" si="75"/>
        <v>25464.67</v>
      </c>
      <c r="AC89" s="285">
        <f>'HOJA-TRANSF'!AF96</f>
        <v>8604.232680000001</v>
      </c>
      <c r="AD89" s="285">
        <f>'HOJA-TRANSF'!AG96</f>
        <v>4708.31</v>
      </c>
      <c r="AE89" s="285">
        <f>'HOJA-TRANSF'!AH96</f>
        <v>13312.542680000002</v>
      </c>
      <c r="AF89" s="101">
        <f>'HOJA-TRANSF'!AI96</f>
        <v>9400</v>
      </c>
      <c r="AG89" s="101">
        <f>'HOJA-TRANSF'!AJ96</f>
        <v>3912.5426800000023</v>
      </c>
      <c r="AH89" s="101">
        <f>C89*10%</f>
        <v>2546.467</v>
      </c>
      <c r="AI89" s="278">
        <f t="shared" si="76"/>
        <v>940</v>
      </c>
      <c r="AJ89" s="101">
        <f>AM89-AL89-AI89</f>
        <v>13518.202999999998</v>
      </c>
      <c r="AK89" s="101"/>
      <c r="AL89" s="133">
        <f>'HOJA-TRANSF'!AN96</f>
        <v>115.3</v>
      </c>
      <c r="AM89" s="85">
        <f t="shared" si="78"/>
        <v>14573.502999999997</v>
      </c>
      <c r="AO89" s="116"/>
    </row>
    <row r="90" spans="1:41" ht="18" customHeight="1">
      <c r="A90" s="384" t="s">
        <v>120</v>
      </c>
      <c r="B90" s="99" t="s">
        <v>151</v>
      </c>
      <c r="C90" s="542">
        <f>'HOJA-TRANSF'!B97</f>
        <v>8140</v>
      </c>
      <c r="D90" s="532">
        <f>'HOJA-TRANSF'!C97</f>
        <v>204</v>
      </c>
      <c r="E90" s="246">
        <f>'HOJA-TRANSF'!D97</f>
        <v>297</v>
      </c>
      <c r="F90" s="309">
        <f>'HOJA-TRANSF'!E97</f>
        <v>93.5</v>
      </c>
      <c r="G90" s="309">
        <f>'HOJA-TRANSF'!F97</f>
        <v>0</v>
      </c>
      <c r="H90" s="309">
        <f>'HOJA-TRANSF'!G97</f>
        <v>0</v>
      </c>
      <c r="I90" s="309">
        <f>'HOJA-TRANSF'!H97</f>
        <v>0</v>
      </c>
      <c r="J90" s="309">
        <f>'HOJA-TRANSF'!I97</f>
        <v>70</v>
      </c>
      <c r="K90" s="309">
        <f>'HOJA-TRANSF'!J97</f>
        <v>32.5</v>
      </c>
      <c r="L90" s="138">
        <f t="shared" si="71"/>
        <v>697</v>
      </c>
      <c r="M90" s="246">
        <f>'HOJA-TRANSF'!L97</f>
        <v>0</v>
      </c>
      <c r="N90" s="246">
        <f>'HOJA-TRANSF'!M97</f>
        <v>0</v>
      </c>
      <c r="O90" s="246">
        <f>'HOJA-TRANSF'!N97</f>
        <v>0</v>
      </c>
      <c r="P90" s="246">
        <f>'HOJA-TRANSF'!O97</f>
        <v>0</v>
      </c>
      <c r="Q90" s="246">
        <f>'HOJA-TRANSF'!P97</f>
        <v>0</v>
      </c>
      <c r="R90" s="246">
        <f>'HOJA-TRANSF'!Q97</f>
        <v>0</v>
      </c>
      <c r="S90" s="246">
        <f>'HOJA-TRANSF'!R97</f>
        <v>30</v>
      </c>
      <c r="T90" s="246">
        <f>'HOJA-TRANSF'!S97</f>
        <v>0</v>
      </c>
      <c r="U90" s="138">
        <f t="shared" si="72"/>
        <v>30</v>
      </c>
      <c r="V90" s="186">
        <f>'HOJA-TRANSF'!V97</f>
        <v>0</v>
      </c>
      <c r="W90" s="186">
        <f>'HOJA-TRANSF'!W97</f>
        <v>0</v>
      </c>
      <c r="X90" s="186">
        <f>'HOJA-TRANSF'!X97</f>
        <v>0</v>
      </c>
      <c r="Y90" s="277">
        <f t="shared" si="73"/>
        <v>0</v>
      </c>
      <c r="Z90" s="226">
        <f>'HOJA-TRANSF'!AD97</f>
        <v>7413</v>
      </c>
      <c r="AA90" s="197">
        <f t="shared" si="74"/>
        <v>5538.76</v>
      </c>
      <c r="AB90" s="186">
        <f t="shared" si="75"/>
        <v>8140</v>
      </c>
      <c r="AC90" s="285">
        <f>'HOJA-TRANSF'!AF97</f>
        <v>0</v>
      </c>
      <c r="AD90" s="285">
        <f>'HOJA-TRANSF'!AG97</f>
        <v>1060.24</v>
      </c>
      <c r="AE90" s="285">
        <f>'HOJA-TRANSF'!AH97</f>
        <v>1060.24</v>
      </c>
      <c r="AF90" s="101">
        <f>'HOJA-TRANSF'!AI97</f>
        <v>1060.24</v>
      </c>
      <c r="AG90" s="101">
        <f>'HOJA-TRANSF'!AJ97</f>
        <v>0</v>
      </c>
      <c r="AH90" s="101">
        <f>C90*10%</f>
        <v>814</v>
      </c>
      <c r="AI90" s="278">
        <f t="shared" si="76"/>
        <v>106.024</v>
      </c>
      <c r="AJ90" s="101">
        <f t="shared" si="77"/>
        <v>6265.76</v>
      </c>
      <c r="AK90" s="101"/>
      <c r="AL90" s="133">
        <f>'HOJA-TRANSF'!AN97</f>
        <v>1067</v>
      </c>
      <c r="AM90" s="85">
        <f t="shared" si="78"/>
        <v>7438.784000000001</v>
      </c>
      <c r="AO90" s="116"/>
    </row>
    <row r="91" spans="1:41" ht="18" customHeight="1" thickBot="1">
      <c r="A91" s="391" t="s">
        <v>121</v>
      </c>
      <c r="B91" s="376" t="s">
        <v>151</v>
      </c>
      <c r="C91" s="542">
        <f>'HOJA-TRANSF'!B98</f>
        <v>33741.79</v>
      </c>
      <c r="D91" s="532">
        <f>'HOJA-TRANSF'!C98</f>
        <v>1440</v>
      </c>
      <c r="E91" s="246">
        <f>'HOJA-TRANSF'!D98</f>
        <v>618.5</v>
      </c>
      <c r="F91" s="309">
        <f>'HOJA-TRANSF'!E98</f>
        <v>416.5</v>
      </c>
      <c r="G91" s="309">
        <f>'HOJA-TRANSF'!F98</f>
        <v>34</v>
      </c>
      <c r="H91" s="309">
        <f>'HOJA-TRANSF'!G98</f>
        <v>0</v>
      </c>
      <c r="I91" s="309">
        <f>'HOJA-TRANSF'!H98</f>
        <v>15</v>
      </c>
      <c r="J91" s="309">
        <f>'HOJA-TRANSF'!I98</f>
        <v>520</v>
      </c>
      <c r="K91" s="309">
        <f>'HOJA-TRANSF'!J98</f>
        <v>120.5</v>
      </c>
      <c r="L91" s="138">
        <f t="shared" si="71"/>
        <v>3164.5</v>
      </c>
      <c r="M91" s="246">
        <f>'HOJA-TRANSF'!L98</f>
        <v>81</v>
      </c>
      <c r="N91" s="246">
        <f>'HOJA-TRANSF'!M98</f>
        <v>700</v>
      </c>
      <c r="O91" s="246">
        <f>'HOJA-TRANSF'!N98</f>
        <v>0</v>
      </c>
      <c r="P91" s="246">
        <f>'HOJA-TRANSF'!O98</f>
        <v>90</v>
      </c>
      <c r="Q91" s="246">
        <f>'HOJA-TRANSF'!P98</f>
        <v>8.5</v>
      </c>
      <c r="R91" s="246">
        <f>'HOJA-TRANSF'!Q98</f>
        <v>120</v>
      </c>
      <c r="S91" s="246">
        <f>'HOJA-TRANSF'!R98</f>
        <v>0</v>
      </c>
      <c r="T91" s="246">
        <f>'HOJA-TRANSF'!S98</f>
        <v>0</v>
      </c>
      <c r="U91" s="138">
        <f t="shared" si="72"/>
        <v>999.5</v>
      </c>
      <c r="V91" s="186">
        <f>'HOJA-TRANSF'!V98</f>
        <v>0</v>
      </c>
      <c r="W91" s="186">
        <f>'HOJA-TRANSF'!W98</f>
        <v>180</v>
      </c>
      <c r="X91" s="186">
        <f>'HOJA-TRANSF'!X98</f>
        <v>1625</v>
      </c>
      <c r="Y91" s="277">
        <f t="shared" si="73"/>
        <v>1805</v>
      </c>
      <c r="Z91" s="226">
        <f>'HOJA-TRANSF'!AD98</f>
        <v>27772.79</v>
      </c>
      <c r="AA91" s="197">
        <f t="shared" si="74"/>
        <v>15998.611</v>
      </c>
      <c r="AB91" s="186">
        <f t="shared" si="75"/>
        <v>33741.79</v>
      </c>
      <c r="AC91" s="285">
        <f>'HOJA-TRANSF'!AF98</f>
        <v>7166.264129999996</v>
      </c>
      <c r="AD91" s="285">
        <f>'HOJA-TRANSF'!AG98</f>
        <v>3468.97</v>
      </c>
      <c r="AE91" s="285">
        <f>'HOJA-TRANSF'!AH98</f>
        <v>10635.234129999995</v>
      </c>
      <c r="AF91" s="101">
        <f>'HOJA-TRANSF'!AI98</f>
        <v>8400</v>
      </c>
      <c r="AG91" s="101">
        <f>'HOJA-TRANSF'!AJ98</f>
        <v>2235.2341299999953</v>
      </c>
      <c r="AH91" s="101">
        <f>C91*10%</f>
        <v>3374.179</v>
      </c>
      <c r="AI91" s="278">
        <f t="shared" si="76"/>
        <v>840</v>
      </c>
      <c r="AJ91" s="101">
        <f t="shared" si="77"/>
        <v>21967.611</v>
      </c>
      <c r="AK91" s="101"/>
      <c r="AL91" s="133">
        <f>'HOJA-TRANSF'!AN98</f>
        <v>860</v>
      </c>
      <c r="AM91" s="85">
        <f>AB91-AF91-AH91+AI91+AL91+AK91</f>
        <v>23667.611</v>
      </c>
      <c r="AO91" s="116"/>
    </row>
    <row r="92" spans="1:41" ht="18" customHeight="1" thickBot="1">
      <c r="A92" s="120" t="s">
        <v>156</v>
      </c>
      <c r="B92" s="192"/>
      <c r="C92" s="236">
        <f aca="true" t="shared" si="79" ref="C92:U92">C84+C88+C89+C90+C91</f>
        <v>105965.85</v>
      </c>
      <c r="D92" s="524">
        <f t="shared" si="79"/>
        <v>4356</v>
      </c>
      <c r="E92" s="119">
        <f t="shared" si="79"/>
        <v>2624</v>
      </c>
      <c r="F92" s="113">
        <f t="shared" si="79"/>
        <v>1538.5</v>
      </c>
      <c r="G92" s="113">
        <f t="shared" si="79"/>
        <v>68</v>
      </c>
      <c r="H92" s="113">
        <f t="shared" si="79"/>
        <v>0</v>
      </c>
      <c r="I92" s="113">
        <f t="shared" si="79"/>
        <v>15</v>
      </c>
      <c r="J92" s="113">
        <f t="shared" si="79"/>
        <v>1320</v>
      </c>
      <c r="K92" s="113">
        <f t="shared" si="79"/>
        <v>327.28999999999996</v>
      </c>
      <c r="L92" s="130">
        <f t="shared" si="79"/>
        <v>10248.79</v>
      </c>
      <c r="M92" s="119">
        <f t="shared" si="79"/>
        <v>521</v>
      </c>
      <c r="N92" s="119">
        <f t="shared" si="79"/>
        <v>1100</v>
      </c>
      <c r="O92" s="119">
        <f t="shared" si="79"/>
        <v>0</v>
      </c>
      <c r="P92" s="119">
        <f t="shared" si="79"/>
        <v>378</v>
      </c>
      <c r="Q92" s="119">
        <f t="shared" si="79"/>
        <v>42.5</v>
      </c>
      <c r="R92" s="119">
        <f t="shared" si="79"/>
        <v>282</v>
      </c>
      <c r="S92" s="119">
        <f t="shared" si="79"/>
        <v>60</v>
      </c>
      <c r="T92" s="119">
        <f t="shared" si="79"/>
        <v>1300</v>
      </c>
      <c r="U92" s="130">
        <f t="shared" si="79"/>
        <v>3683.5</v>
      </c>
      <c r="V92" s="119">
        <f>V84+V88+V89+V90+V91</f>
        <v>25.5</v>
      </c>
      <c r="W92" s="119">
        <f>W84+W88+W89+W90+W91</f>
        <v>375</v>
      </c>
      <c r="X92" s="119">
        <f>X84+X88+X89+X90+X91</f>
        <v>2286</v>
      </c>
      <c r="Y92" s="280">
        <f>Y84+Y88+Y89+Y90+Y91</f>
        <v>2686.5</v>
      </c>
      <c r="Z92" s="119">
        <f>Z84+Z88+Z89+Z90+Z91</f>
        <v>89347.06</v>
      </c>
      <c r="AA92" s="130">
        <f>AA84+AA88+AA89+AA90+AA91-0.01</f>
        <v>47506.064999999995</v>
      </c>
      <c r="AB92" s="119">
        <f>AB84+AB88+AB89+AB90+AB91</f>
        <v>105965.85</v>
      </c>
      <c r="AC92" s="119">
        <f>AC84+AC88+AC89+AC90+AC91</f>
        <v>21653.60125</v>
      </c>
      <c r="AD92" s="119">
        <f>AD84+AD88+AD89+AD90+AD91</f>
        <v>16397.7</v>
      </c>
      <c r="AE92" s="119">
        <f>AE84+AE88+AE89+AE90+AE91</f>
        <v>38051.30125</v>
      </c>
      <c r="AF92" s="108">
        <f>AF84+AF88+AF89+AF90+AF91</f>
        <v>31244.399999999998</v>
      </c>
      <c r="AG92" s="108">
        <f>AG84+AG88+AG89+AG90+AG91-0.01</f>
        <v>6806.891249999998</v>
      </c>
      <c r="AH92" s="108">
        <f>AH84+AH88+AH89+AH90+AH91</f>
        <v>10596.585000000001</v>
      </c>
      <c r="AI92" s="280">
        <f>AI84+AI88+AI89+AI90+AI91</f>
        <v>3124.44</v>
      </c>
      <c r="AJ92" s="108">
        <f>AJ84+AJ88+AJ89+AJ90+AJ91+0.01</f>
        <v>64124.87499999999</v>
      </c>
      <c r="AK92" s="125">
        <f>AK84+AK88+AK89+AK90+AK91</f>
        <v>0</v>
      </c>
      <c r="AL92" s="130">
        <f>AL84+AL88+AL89+AL90+AL91</f>
        <v>5381.8</v>
      </c>
      <c r="AM92" s="108">
        <f>AM84+AM88+AM89+AM90+AM91+0.01</f>
        <v>72631.11499999999</v>
      </c>
      <c r="AO92" s="116"/>
    </row>
    <row r="93" spans="1:41" ht="18" customHeight="1" thickBot="1">
      <c r="A93" s="643" t="s">
        <v>186</v>
      </c>
      <c r="B93" s="644"/>
      <c r="C93" s="237">
        <f aca="true" t="shared" si="80" ref="C93:AL93">C30+C44+C66+C82+C92</f>
        <v>386425.06999999995</v>
      </c>
      <c r="D93" s="525">
        <f t="shared" si="80"/>
        <v>19788</v>
      </c>
      <c r="E93" s="131">
        <f t="shared" si="80"/>
        <v>7843.5</v>
      </c>
      <c r="F93" s="193">
        <f t="shared" si="80"/>
        <v>9739.5</v>
      </c>
      <c r="G93" s="193">
        <f t="shared" si="80"/>
        <v>1030</v>
      </c>
      <c r="H93" s="193">
        <f t="shared" si="80"/>
        <v>95</v>
      </c>
      <c r="I93" s="193">
        <f t="shared" si="80"/>
        <v>15</v>
      </c>
      <c r="J93" s="193">
        <f t="shared" si="80"/>
        <v>5510</v>
      </c>
      <c r="K93" s="193">
        <f t="shared" si="80"/>
        <v>1053.29</v>
      </c>
      <c r="L93" s="142">
        <f t="shared" si="80"/>
        <v>45074.29</v>
      </c>
      <c r="M93" s="131">
        <f t="shared" si="80"/>
        <v>3168</v>
      </c>
      <c r="N93" s="131">
        <f t="shared" si="80"/>
        <v>6000</v>
      </c>
      <c r="O93" s="131">
        <f t="shared" si="80"/>
        <v>0</v>
      </c>
      <c r="P93" s="131">
        <f t="shared" si="80"/>
        <v>1244</v>
      </c>
      <c r="Q93" s="131">
        <f t="shared" si="80"/>
        <v>158.5</v>
      </c>
      <c r="R93" s="131">
        <f t="shared" si="80"/>
        <v>890.5</v>
      </c>
      <c r="S93" s="131">
        <f t="shared" si="80"/>
        <v>224</v>
      </c>
      <c r="T93" s="131">
        <f t="shared" si="80"/>
        <v>2900</v>
      </c>
      <c r="U93" s="142">
        <f t="shared" si="80"/>
        <v>14585</v>
      </c>
      <c r="V93" s="131">
        <f t="shared" si="80"/>
        <v>385</v>
      </c>
      <c r="W93" s="131">
        <f t="shared" si="80"/>
        <v>1322.5</v>
      </c>
      <c r="X93" s="131">
        <f t="shared" si="80"/>
        <v>4335</v>
      </c>
      <c r="Y93" s="284">
        <f t="shared" si="80"/>
        <v>6042.5</v>
      </c>
      <c r="Z93" s="131">
        <f t="shared" si="80"/>
        <v>320723.28</v>
      </c>
      <c r="AA93" s="141">
        <f>AA30+AA44+AA66+AA82+AA92+0.01</f>
        <v>163542.793</v>
      </c>
      <c r="AB93" s="46">
        <f>AB30+AB44+AB66+AB82+AB92</f>
        <v>386425.06999999995</v>
      </c>
      <c r="AC93" s="46">
        <f t="shared" si="80"/>
        <v>83307.06093</v>
      </c>
      <c r="AD93" s="46">
        <f t="shared" si="80"/>
        <v>85788.65999999999</v>
      </c>
      <c r="AE93" s="46">
        <f t="shared" si="80"/>
        <v>169095.72093</v>
      </c>
      <c r="AF93" s="9">
        <f t="shared" si="80"/>
        <v>118537.97</v>
      </c>
      <c r="AG93" s="9">
        <f t="shared" si="80"/>
        <v>50557.74093</v>
      </c>
      <c r="AH93" s="9">
        <f t="shared" si="80"/>
        <v>38642.507000000005</v>
      </c>
      <c r="AI93" s="284">
        <f t="shared" si="80"/>
        <v>11853.807</v>
      </c>
      <c r="AJ93" s="9">
        <f t="shared" si="80"/>
        <v>229244.613</v>
      </c>
      <c r="AK93" s="124">
        <f t="shared" si="80"/>
        <v>0</v>
      </c>
      <c r="AL93" s="142">
        <f t="shared" si="80"/>
        <v>10631</v>
      </c>
      <c r="AM93" s="8">
        <f>AM30+AM44+AM66+AM82+AM92+0.02</f>
        <v>251729.43999999997</v>
      </c>
      <c r="AN93" s="274"/>
      <c r="AO93" s="116"/>
    </row>
    <row r="94" spans="1:39" ht="12.75">
      <c r="A94" s="56"/>
      <c r="B94" s="103"/>
      <c r="C94" s="103"/>
      <c r="D94" s="109"/>
      <c r="E94" s="109"/>
      <c r="F94" s="109"/>
      <c r="G94" s="109"/>
      <c r="H94" s="109"/>
      <c r="I94" s="109"/>
      <c r="J94" s="109"/>
      <c r="K94" s="109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275"/>
      <c r="AB94" s="115"/>
      <c r="AC94" s="115"/>
      <c r="AD94" s="115"/>
      <c r="AE94" s="115"/>
      <c r="AF94" s="98"/>
      <c r="AG94" s="98"/>
      <c r="AH94" s="98"/>
      <c r="AI94" s="98"/>
      <c r="AJ94" s="98"/>
      <c r="AK94" s="98"/>
      <c r="AL94" s="98"/>
      <c r="AM94" s="56"/>
    </row>
    <row r="95" spans="1:39" s="522" customFormat="1" ht="12.75">
      <c r="A95" s="550" t="s">
        <v>187</v>
      </c>
      <c r="B95" s="551"/>
      <c r="C95" s="552"/>
      <c r="D95" s="552"/>
      <c r="E95" s="552"/>
      <c r="F95" s="552"/>
      <c r="G95" s="552"/>
      <c r="H95" s="552"/>
      <c r="I95" s="552"/>
      <c r="J95" s="552"/>
      <c r="K95" s="552"/>
      <c r="L95" s="446">
        <f>'HOJA-TRANSF'!K100</f>
        <v>45074.29</v>
      </c>
      <c r="M95" s="446"/>
      <c r="N95" s="446"/>
      <c r="O95" s="446"/>
      <c r="P95" s="446"/>
      <c r="Q95" s="446"/>
      <c r="R95" s="446"/>
      <c r="S95" s="446"/>
      <c r="T95" s="446"/>
      <c r="U95" s="446">
        <f>'HOJA-TRANSF'!U100</f>
        <v>14585</v>
      </c>
      <c r="V95" s="446"/>
      <c r="W95" s="446"/>
      <c r="X95" s="446"/>
      <c r="Y95" s="446">
        <f>'HOJA-TRANSF'!Y100</f>
        <v>6042.5</v>
      </c>
      <c r="Z95" s="553">
        <f>'HOJA-TRANSF'!AD100</f>
        <v>320723.28</v>
      </c>
      <c r="AA95" s="522">
        <f>'HOJA-TRANSF'!AP100</f>
        <v>163542.80299999999</v>
      </c>
      <c r="AB95" s="446"/>
      <c r="AC95" s="446"/>
      <c r="AD95" s="446"/>
      <c r="AE95" s="446"/>
      <c r="AF95" s="446"/>
      <c r="AG95" s="446"/>
      <c r="AH95" s="446"/>
      <c r="AI95" s="446"/>
      <c r="AJ95" s="446"/>
      <c r="AK95" s="446"/>
      <c r="AL95" s="446"/>
      <c r="AM95" s="554"/>
    </row>
    <row r="96" spans="2:39" s="436" customFormat="1" ht="12.75">
      <c r="B96" s="552"/>
      <c r="C96" s="552">
        <f>'HOJA-TRANSF'!B100</f>
        <v>386425.06999999995</v>
      </c>
      <c r="D96" s="552"/>
      <c r="E96" s="552"/>
      <c r="F96" s="552"/>
      <c r="G96" s="552"/>
      <c r="H96" s="552"/>
      <c r="I96" s="552"/>
      <c r="J96" s="552"/>
      <c r="K96" s="552"/>
      <c r="L96" s="446"/>
      <c r="M96" s="446"/>
      <c r="N96" s="446"/>
      <c r="O96" s="446"/>
      <c r="P96" s="446"/>
      <c r="Q96" s="446"/>
      <c r="R96" s="446"/>
      <c r="S96" s="446"/>
      <c r="T96" s="446"/>
      <c r="U96" s="446"/>
      <c r="V96" s="446"/>
      <c r="W96" s="446"/>
      <c r="X96" s="446"/>
      <c r="Y96" s="446"/>
      <c r="Z96" s="446"/>
      <c r="AA96" s="446"/>
      <c r="AB96" s="446"/>
      <c r="AC96" s="445">
        <f>'[1]PÀRA ECONOMIA Y CLAS'!$AM$93</f>
        <v>83307.05093</v>
      </c>
      <c r="AD96" s="445"/>
      <c r="AE96" s="445"/>
      <c r="AF96" s="446"/>
      <c r="AG96" s="446"/>
      <c r="AH96" s="446"/>
      <c r="AI96" s="446"/>
      <c r="AJ96" s="446"/>
      <c r="AK96" s="446"/>
      <c r="AL96" s="446"/>
      <c r="AM96" s="446"/>
    </row>
    <row r="97" spans="3:40" ht="12.75">
      <c r="C97" s="10"/>
      <c r="AA97" s="116"/>
      <c r="AF97" s="116"/>
      <c r="AG97" s="116"/>
      <c r="AH97" s="116"/>
      <c r="AI97" s="116"/>
      <c r="AJ97" s="116"/>
      <c r="AK97" s="116"/>
      <c r="AL97" s="123"/>
      <c r="AM97" s="116"/>
      <c r="AN97" s="7"/>
    </row>
    <row r="98" spans="27:39" ht="12.75">
      <c r="AA98" s="116"/>
      <c r="AF98" s="116"/>
      <c r="AG98" s="116"/>
      <c r="AH98" s="116"/>
      <c r="AI98" s="116"/>
      <c r="AJ98" s="116"/>
      <c r="AK98" s="116"/>
      <c r="AL98" s="116"/>
      <c r="AM98" s="91"/>
    </row>
    <row r="99" spans="27:39" ht="12.75">
      <c r="AA99" s="91"/>
      <c r="AF99" s="116"/>
      <c r="AG99" s="116"/>
      <c r="AH99" s="116"/>
      <c r="AI99" s="116"/>
      <c r="AJ99" s="116"/>
      <c r="AK99" s="116"/>
      <c r="AL99" s="116"/>
      <c r="AM99" s="91"/>
    </row>
    <row r="100" spans="27:39" ht="12.75">
      <c r="AA100" s="7"/>
      <c r="AM100" s="7"/>
    </row>
    <row r="101" ht="12.75">
      <c r="AA101" s="208"/>
    </row>
    <row r="103" ht="12.75">
      <c r="AA103" s="7"/>
    </row>
  </sheetData>
  <sheetProtection/>
  <mergeCells count="43">
    <mergeCell ref="L10:L12"/>
    <mergeCell ref="U10:U12"/>
    <mergeCell ref="R10:R11"/>
    <mergeCell ref="S10:S11"/>
    <mergeCell ref="T10:T11"/>
    <mergeCell ref="O10:O11"/>
    <mergeCell ref="P10:P11"/>
    <mergeCell ref="Q10:Q11"/>
    <mergeCell ref="C10:C12"/>
    <mergeCell ref="A93:B93"/>
    <mergeCell ref="D10:D11"/>
    <mergeCell ref="E10:E11"/>
    <mergeCell ref="F10:F11"/>
    <mergeCell ref="G10:G11"/>
    <mergeCell ref="B10:B12"/>
    <mergeCell ref="A10:A12"/>
    <mergeCell ref="B6:AA6"/>
    <mergeCell ref="B7:AA7"/>
    <mergeCell ref="B8:AA8"/>
    <mergeCell ref="H10:H11"/>
    <mergeCell ref="I10:I11"/>
    <mergeCell ref="J10:J11"/>
    <mergeCell ref="V10:V11"/>
    <mergeCell ref="K10:K11"/>
    <mergeCell ref="M10:M11"/>
    <mergeCell ref="W10:W11"/>
    <mergeCell ref="AI11:AI12"/>
    <mergeCell ref="AJ10:AJ12"/>
    <mergeCell ref="AL11:AL12"/>
    <mergeCell ref="AM10:AM12"/>
    <mergeCell ref="AE10:AE12"/>
    <mergeCell ref="AD10:AD12"/>
    <mergeCell ref="AK10:AK11"/>
    <mergeCell ref="AH10:AH11"/>
    <mergeCell ref="AA11:AA12"/>
    <mergeCell ref="Y10:Y12"/>
    <mergeCell ref="Z10:Z12"/>
    <mergeCell ref="AG10:AG12"/>
    <mergeCell ref="AF10:AF12"/>
    <mergeCell ref="N10:N11"/>
    <mergeCell ref="AC10:AC12"/>
    <mergeCell ref="AB10:AB12"/>
    <mergeCell ref="X10:X11"/>
  </mergeCells>
  <printOptions/>
  <pageMargins left="0.15748031496062992" right="0.15748031496062992" top="0.2362204724409449" bottom="0.6692913385826772" header="0" footer="0"/>
  <pageSetup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77"/>
  <sheetViews>
    <sheetView zoomScale="80" zoomScaleNormal="80" zoomScalePageLayoutView="0" workbookViewId="0" topLeftCell="A8">
      <pane ySplit="5" topLeftCell="A92" activePane="bottomLeft" state="frozen"/>
      <selection pane="topLeft" activeCell="A8" sqref="A8"/>
      <selection pane="bottomLeft" activeCell="C105" sqref="C105"/>
    </sheetView>
  </sheetViews>
  <sheetFormatPr defaultColWidth="11.421875" defaultRowHeight="12.75"/>
  <cols>
    <col min="1" max="1" width="26.00390625" style="93" customWidth="1"/>
    <col min="2" max="2" width="36.8515625" style="93" customWidth="1"/>
    <col min="3" max="3" width="31.57421875" style="509" customWidth="1"/>
    <col min="4" max="4" width="38.140625" style="0" customWidth="1"/>
    <col min="5" max="5" width="9.28125" style="0" customWidth="1"/>
    <col min="6" max="6" width="10.140625" style="39" customWidth="1"/>
    <col min="7" max="7" width="12.140625" style="0" customWidth="1"/>
    <col min="8" max="8" width="10.28125" style="7" customWidth="1"/>
    <col min="9" max="9" width="12.57421875" style="7" customWidth="1"/>
    <col min="10" max="10" width="10.7109375" style="0" customWidth="1"/>
  </cols>
  <sheetData>
    <row r="1" spans="1:46" ht="12.75">
      <c r="A1" s="232" t="s">
        <v>27</v>
      </c>
      <c r="B1" s="232"/>
      <c r="C1" s="504"/>
      <c r="D1" s="205"/>
      <c r="E1" s="205"/>
      <c r="F1" s="10"/>
      <c r="G1" s="10"/>
      <c r="H1" s="10"/>
      <c r="I1" s="10"/>
      <c r="J1" s="10"/>
      <c r="K1" s="10"/>
      <c r="L1" s="10"/>
      <c r="M1" s="10"/>
      <c r="N1" s="10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J1" s="116"/>
      <c r="AK1" s="116"/>
      <c r="AL1" s="116"/>
      <c r="AM1" s="116"/>
      <c r="AN1" s="7"/>
      <c r="AO1" s="7"/>
      <c r="AP1" s="7"/>
      <c r="AQ1" s="7"/>
      <c r="AR1" s="7"/>
      <c r="AS1" s="7"/>
      <c r="AT1" s="7"/>
    </row>
    <row r="2" spans="1:46" ht="12.75">
      <c r="A2" s="232" t="s">
        <v>28</v>
      </c>
      <c r="B2" s="232"/>
      <c r="C2" s="504"/>
      <c r="D2" s="205"/>
      <c r="E2" s="205"/>
      <c r="F2" s="10"/>
      <c r="G2" s="10"/>
      <c r="H2" s="10"/>
      <c r="I2" s="10"/>
      <c r="J2" s="10"/>
      <c r="K2" s="10"/>
      <c r="L2" s="10"/>
      <c r="M2" s="10"/>
      <c r="N2" s="10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J2" s="116"/>
      <c r="AK2" s="116"/>
      <c r="AL2" s="116"/>
      <c r="AM2" s="116"/>
      <c r="AN2" s="7"/>
      <c r="AO2" s="7"/>
      <c r="AP2" s="7"/>
      <c r="AQ2" s="7"/>
      <c r="AR2" s="7"/>
      <c r="AS2" s="7"/>
      <c r="AT2" s="7"/>
    </row>
    <row r="3" spans="1:46" ht="12.75">
      <c r="A3" s="227"/>
      <c r="B3" s="227"/>
      <c r="C3" s="505"/>
      <c r="D3" s="205"/>
      <c r="E3" s="205"/>
      <c r="F3" s="10"/>
      <c r="G3" s="10"/>
      <c r="H3" s="10"/>
      <c r="I3" s="10"/>
      <c r="J3" s="10"/>
      <c r="K3" s="10"/>
      <c r="L3" s="10"/>
      <c r="M3" s="10"/>
      <c r="N3" s="10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J3" s="116"/>
      <c r="AK3" s="116"/>
      <c r="AL3" s="116"/>
      <c r="AM3" s="116"/>
      <c r="AN3" s="7"/>
      <c r="AO3" s="7"/>
      <c r="AP3" s="7"/>
      <c r="AQ3" s="7"/>
      <c r="AR3" s="7"/>
      <c r="AS3" s="7"/>
      <c r="AT3" s="7"/>
    </row>
    <row r="4" spans="1:46" ht="12.75">
      <c r="A4" s="233" t="s">
        <v>34</v>
      </c>
      <c r="B4" s="233"/>
      <c r="C4" s="506"/>
      <c r="D4" s="1"/>
      <c r="E4" s="1"/>
      <c r="F4" s="10"/>
      <c r="G4" s="10"/>
      <c r="H4" s="10"/>
      <c r="I4" s="10"/>
      <c r="J4" s="10"/>
      <c r="K4" s="10"/>
      <c r="L4" s="10"/>
      <c r="M4" s="10"/>
      <c r="N4" s="10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J4" s="116"/>
      <c r="AK4" s="116"/>
      <c r="AL4" s="116"/>
      <c r="AM4" s="116"/>
      <c r="AN4" s="7"/>
      <c r="AO4" s="7"/>
      <c r="AP4" s="7"/>
      <c r="AQ4" s="7"/>
      <c r="AR4" s="7"/>
      <c r="AS4" s="7"/>
      <c r="AT4" s="7"/>
    </row>
    <row r="5" spans="1:46" ht="12.75">
      <c r="A5" s="234" t="s">
        <v>35</v>
      </c>
      <c r="B5" s="234"/>
      <c r="C5" s="507"/>
      <c r="D5" s="1"/>
      <c r="E5" s="1"/>
      <c r="F5" s="10"/>
      <c r="G5" s="10"/>
      <c r="H5" s="10"/>
      <c r="I5" s="10"/>
      <c r="J5" s="10"/>
      <c r="K5" s="10"/>
      <c r="L5" s="10"/>
      <c r="M5" s="10"/>
      <c r="N5" s="10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J5" s="116"/>
      <c r="AK5" s="116"/>
      <c r="AL5" s="116"/>
      <c r="AM5" s="116"/>
      <c r="AN5" s="7"/>
      <c r="AO5" s="7"/>
      <c r="AP5" s="7"/>
      <c r="AQ5" s="7"/>
      <c r="AR5" s="7"/>
      <c r="AS5" s="7"/>
      <c r="AT5" s="7"/>
    </row>
    <row r="6" spans="1:46" ht="12.75">
      <c r="A6" s="234"/>
      <c r="B6" s="234"/>
      <c r="C6" s="507"/>
      <c r="D6" s="1"/>
      <c r="E6" s="1"/>
      <c r="F6" s="10"/>
      <c r="G6" s="10"/>
      <c r="H6" s="10"/>
      <c r="I6" s="10"/>
      <c r="J6" s="10"/>
      <c r="K6" s="10"/>
      <c r="L6" s="10"/>
      <c r="M6" s="10"/>
      <c r="N6" s="10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J6" s="116"/>
      <c r="AK6" s="116"/>
      <c r="AL6" s="116"/>
      <c r="AM6" s="116"/>
      <c r="AN6" s="7"/>
      <c r="AO6" s="7"/>
      <c r="AP6" s="7"/>
      <c r="AQ6" s="7"/>
      <c r="AR6" s="7"/>
      <c r="AS6" s="7"/>
      <c r="AT6" s="7"/>
    </row>
    <row r="7" spans="1:36" ht="18" customHeight="1">
      <c r="A7" s="655" t="s">
        <v>326</v>
      </c>
      <c r="B7" s="655"/>
      <c r="C7" s="655"/>
      <c r="D7" s="655"/>
      <c r="E7" s="655"/>
      <c r="F7" s="655"/>
      <c r="G7" s="655"/>
      <c r="H7" s="655"/>
      <c r="I7" s="655"/>
      <c r="J7" s="655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</row>
    <row r="8" spans="1:36" ht="11.25" customHeight="1">
      <c r="A8" s="475"/>
      <c r="B8" s="475"/>
      <c r="C8" s="508"/>
      <c r="D8" s="475"/>
      <c r="E8" s="475"/>
      <c r="F8" s="475"/>
      <c r="G8" s="475"/>
      <c r="H8" s="475"/>
      <c r="I8" s="475"/>
      <c r="J8" s="475"/>
      <c r="K8" s="460"/>
      <c r="L8" s="460"/>
      <c r="M8" s="460"/>
      <c r="N8" s="460"/>
      <c r="O8" s="460"/>
      <c r="P8" s="460"/>
      <c r="Q8" s="460"/>
      <c r="R8" s="460"/>
      <c r="S8" s="460"/>
      <c r="T8" s="460"/>
      <c r="U8" s="460"/>
      <c r="V8" s="460"/>
      <c r="W8" s="460"/>
      <c r="X8" s="460"/>
      <c r="Y8" s="460"/>
      <c r="Z8" s="460"/>
      <c r="AA8" s="460"/>
      <c r="AB8" s="460"/>
      <c r="AC8" s="460"/>
      <c r="AD8" s="460"/>
      <c r="AE8" s="460"/>
      <c r="AF8" s="460"/>
      <c r="AG8" s="460"/>
      <c r="AH8" s="460"/>
      <c r="AI8" s="460"/>
      <c r="AJ8" s="460"/>
    </row>
    <row r="9" spans="1:10" ht="15">
      <c r="A9" s="653" t="s">
        <v>555</v>
      </c>
      <c r="B9" s="653"/>
      <c r="C9" s="653"/>
      <c r="D9" s="653"/>
      <c r="E9" s="653"/>
      <c r="F9" s="653"/>
      <c r="G9" s="653"/>
      <c r="H9" s="653"/>
      <c r="I9" s="653"/>
      <c r="J9" s="653"/>
    </row>
    <row r="10" ht="13.5" thickBot="1"/>
    <row r="11" spans="1:11" ht="15.75" customHeight="1">
      <c r="A11" s="658" t="s">
        <v>513</v>
      </c>
      <c r="B11" s="660" t="s">
        <v>515</v>
      </c>
      <c r="C11" s="656" t="s">
        <v>514</v>
      </c>
      <c r="D11" s="656" t="s">
        <v>512</v>
      </c>
      <c r="E11" s="28" t="s">
        <v>142</v>
      </c>
      <c r="F11" s="94" t="s">
        <v>29</v>
      </c>
      <c r="G11" s="28" t="s">
        <v>30</v>
      </c>
      <c r="H11" s="250" t="s">
        <v>31</v>
      </c>
      <c r="I11" s="517" t="s">
        <v>502</v>
      </c>
      <c r="J11" s="474" t="s">
        <v>41</v>
      </c>
      <c r="K11" s="86"/>
    </row>
    <row r="12" spans="1:10" ht="30" customHeight="1" thickBot="1">
      <c r="A12" s="659"/>
      <c r="B12" s="661"/>
      <c r="C12" s="657"/>
      <c r="D12" s="657"/>
      <c r="E12" s="431"/>
      <c r="F12" s="95" t="s">
        <v>8</v>
      </c>
      <c r="G12" s="477" t="s">
        <v>9</v>
      </c>
      <c r="H12" s="95" t="s">
        <v>10</v>
      </c>
      <c r="I12" s="97" t="s">
        <v>503</v>
      </c>
      <c r="J12" s="96"/>
    </row>
    <row r="13" spans="1:10" ht="12.75" customHeight="1" hidden="1">
      <c r="A13" s="207"/>
      <c r="B13" s="207"/>
      <c r="C13" s="510"/>
      <c r="D13" s="146"/>
      <c r="E13" s="146"/>
      <c r="F13" s="164"/>
      <c r="G13" s="164"/>
      <c r="H13" s="164"/>
      <c r="I13" s="164"/>
      <c r="J13" s="165"/>
    </row>
    <row r="14" spans="1:10" ht="12.75" customHeight="1" hidden="1">
      <c r="A14" s="478" t="s">
        <v>26</v>
      </c>
      <c r="B14" s="478"/>
      <c r="C14" s="515"/>
      <c r="D14" s="479"/>
      <c r="E14" s="479"/>
      <c r="F14" s="480"/>
      <c r="G14" s="480"/>
      <c r="H14" s="480"/>
      <c r="I14" s="480"/>
      <c r="J14" s="481"/>
    </row>
    <row r="15" spans="1:10" ht="12.75" customHeight="1" hidden="1">
      <c r="A15" s="478"/>
      <c r="B15" s="478"/>
      <c r="C15" s="515"/>
      <c r="D15" s="482"/>
      <c r="E15" s="65"/>
      <c r="F15" s="480"/>
      <c r="G15" s="480"/>
      <c r="H15" s="480"/>
      <c r="I15" s="480"/>
      <c r="J15" s="481"/>
    </row>
    <row r="16" spans="1:11" ht="12.75" customHeight="1" hidden="1">
      <c r="A16" s="483" t="s">
        <v>2</v>
      </c>
      <c r="B16" s="483"/>
      <c r="C16" s="516"/>
      <c r="D16" s="484"/>
      <c r="E16" s="485"/>
      <c r="F16" s="486">
        <f>E17+E18</f>
        <v>0</v>
      </c>
      <c r="G16" s="486"/>
      <c r="H16" s="239"/>
      <c r="I16" s="239"/>
      <c r="J16" s="239">
        <f>SUM(F16:I16)</f>
        <v>0</v>
      </c>
      <c r="K16" s="7"/>
    </row>
    <row r="17" spans="1:10" ht="12.75" customHeight="1" hidden="1">
      <c r="A17" s="478"/>
      <c r="B17" s="478"/>
      <c r="C17" s="515"/>
      <c r="D17" s="483" t="s">
        <v>299</v>
      </c>
      <c r="E17" s="65"/>
      <c r="F17" s="480"/>
      <c r="G17" s="480"/>
      <c r="H17" s="480"/>
      <c r="I17" s="480"/>
      <c r="J17" s="481"/>
    </row>
    <row r="18" spans="1:11" ht="12.75" customHeight="1" hidden="1">
      <c r="A18" s="478"/>
      <c r="B18" s="478"/>
      <c r="C18" s="515"/>
      <c r="D18" s="483" t="s">
        <v>316</v>
      </c>
      <c r="E18" s="65"/>
      <c r="F18" s="480"/>
      <c r="G18" s="480"/>
      <c r="H18" s="480"/>
      <c r="I18" s="480"/>
      <c r="J18" s="481"/>
      <c r="K18" s="260"/>
    </row>
    <row r="19" spans="1:10" ht="12.75" customHeight="1" hidden="1">
      <c r="A19" s="478"/>
      <c r="B19" s="478"/>
      <c r="C19" s="515"/>
      <c r="D19" s="482"/>
      <c r="E19" s="65"/>
      <c r="F19" s="480"/>
      <c r="G19" s="480"/>
      <c r="H19" s="480"/>
      <c r="I19" s="480"/>
      <c r="J19" s="481"/>
    </row>
    <row r="20" spans="1:11" ht="12.75" customHeight="1" hidden="1">
      <c r="A20" s="483" t="s">
        <v>2</v>
      </c>
      <c r="B20" s="483"/>
      <c r="C20" s="516"/>
      <c r="D20" s="484"/>
      <c r="E20" s="485"/>
      <c r="F20" s="486">
        <f>E21+E22</f>
        <v>0</v>
      </c>
      <c r="G20" s="486"/>
      <c r="H20" s="239"/>
      <c r="I20" s="239"/>
      <c r="J20" s="239">
        <f>SUM(F20:I20)</f>
        <v>0</v>
      </c>
      <c r="K20" s="7"/>
    </row>
    <row r="21" spans="1:10" ht="12.75" customHeight="1" hidden="1">
      <c r="A21" s="478"/>
      <c r="B21" s="478"/>
      <c r="C21" s="515"/>
      <c r="D21" s="483" t="s">
        <v>317</v>
      </c>
      <c r="E21" s="65"/>
      <c r="F21" s="480"/>
      <c r="G21" s="480"/>
      <c r="H21" s="480"/>
      <c r="I21" s="480"/>
      <c r="J21" s="481"/>
    </row>
    <row r="22" spans="1:10" ht="12.75" customHeight="1" hidden="1">
      <c r="A22" s="478"/>
      <c r="B22" s="478"/>
      <c r="C22" s="515"/>
      <c r="D22" s="483" t="s">
        <v>185</v>
      </c>
      <c r="E22" s="65"/>
      <c r="F22" s="480"/>
      <c r="G22" s="480"/>
      <c r="H22" s="480"/>
      <c r="I22" s="480"/>
      <c r="J22" s="481"/>
    </row>
    <row r="23" spans="1:10" ht="12.75" customHeight="1" hidden="1">
      <c r="A23" s="478"/>
      <c r="B23" s="478"/>
      <c r="C23" s="515"/>
      <c r="D23" s="482"/>
      <c r="E23" s="65"/>
      <c r="F23" s="480"/>
      <c r="G23" s="480"/>
      <c r="H23" s="480"/>
      <c r="I23" s="480"/>
      <c r="J23" s="481"/>
    </row>
    <row r="24" spans="1:11" ht="12.75" customHeight="1" hidden="1">
      <c r="A24" s="483" t="s">
        <v>2</v>
      </c>
      <c r="B24" s="483"/>
      <c r="C24" s="516"/>
      <c r="D24" s="484"/>
      <c r="E24" s="485"/>
      <c r="F24" s="486">
        <f>E25+E26</f>
        <v>0</v>
      </c>
      <c r="G24" s="486"/>
      <c r="H24" s="239"/>
      <c r="I24" s="239"/>
      <c r="J24" s="239">
        <f>SUM(F24:I24)</f>
        <v>0</v>
      </c>
      <c r="K24" s="7"/>
    </row>
    <row r="25" spans="1:10" ht="12.75" customHeight="1" hidden="1">
      <c r="A25" s="478"/>
      <c r="B25" s="478"/>
      <c r="C25" s="515"/>
      <c r="D25" s="483" t="s">
        <v>295</v>
      </c>
      <c r="E25" s="65"/>
      <c r="F25" s="480"/>
      <c r="G25" s="480"/>
      <c r="H25" s="480"/>
      <c r="I25" s="480"/>
      <c r="J25" s="481"/>
    </row>
    <row r="26" spans="1:10" ht="12.75" customHeight="1" hidden="1">
      <c r="A26" s="478"/>
      <c r="B26" s="478"/>
      <c r="C26" s="515"/>
      <c r="D26" s="483" t="s">
        <v>318</v>
      </c>
      <c r="E26" s="65"/>
      <c r="F26" s="480"/>
      <c r="G26" s="480"/>
      <c r="H26" s="480"/>
      <c r="I26" s="480"/>
      <c r="J26" s="481"/>
    </row>
    <row r="27" spans="1:10" ht="12.75" customHeight="1" hidden="1">
      <c r="A27" s="478"/>
      <c r="B27" s="478"/>
      <c r="C27" s="515"/>
      <c r="D27" s="483"/>
      <c r="E27" s="65"/>
      <c r="F27" s="480"/>
      <c r="G27" s="480"/>
      <c r="H27" s="480"/>
      <c r="I27" s="480"/>
      <c r="J27" s="481"/>
    </row>
    <row r="28" spans="1:11" ht="12.75" customHeight="1" hidden="1">
      <c r="A28" s="483" t="s">
        <v>2</v>
      </c>
      <c r="B28" s="483"/>
      <c r="C28" s="516"/>
      <c r="D28" s="484"/>
      <c r="E28" s="485"/>
      <c r="F28" s="486">
        <f>E29+E30</f>
        <v>0</v>
      </c>
      <c r="G28" s="486"/>
      <c r="H28" s="239"/>
      <c r="I28" s="239"/>
      <c r="J28" s="239">
        <f>SUM(F28:I28)</f>
        <v>0</v>
      </c>
      <c r="K28" s="7"/>
    </row>
    <row r="29" spans="1:10" ht="12.75" customHeight="1" hidden="1">
      <c r="A29" s="478"/>
      <c r="B29" s="478"/>
      <c r="C29" s="515"/>
      <c r="D29" s="483" t="s">
        <v>299</v>
      </c>
      <c r="E29" s="65"/>
      <c r="F29" s="480"/>
      <c r="G29" s="480"/>
      <c r="H29" s="480"/>
      <c r="I29" s="480"/>
      <c r="J29" s="481"/>
    </row>
    <row r="30" spans="1:10" ht="12.75" customHeight="1" hidden="1">
      <c r="A30" s="478"/>
      <c r="B30" s="478"/>
      <c r="C30" s="515"/>
      <c r="D30" s="483" t="s">
        <v>319</v>
      </c>
      <c r="E30" s="239"/>
      <c r="F30" s="480"/>
      <c r="G30" s="480"/>
      <c r="H30" s="480"/>
      <c r="I30" s="480"/>
      <c r="J30" s="481"/>
    </row>
    <row r="31" spans="1:10" ht="12.75" customHeight="1" hidden="1">
      <c r="A31" s="478"/>
      <c r="B31" s="478"/>
      <c r="C31" s="515"/>
      <c r="D31" s="483"/>
      <c r="E31" s="65"/>
      <c r="F31" s="480"/>
      <c r="G31" s="480"/>
      <c r="H31" s="480"/>
      <c r="I31" s="480"/>
      <c r="J31" s="481"/>
    </row>
    <row r="32" spans="1:11" ht="12.75" customHeight="1" hidden="1">
      <c r="A32" s="483" t="s">
        <v>2</v>
      </c>
      <c r="B32" s="483"/>
      <c r="C32" s="516"/>
      <c r="D32" s="484"/>
      <c r="E32" s="485"/>
      <c r="F32" s="486">
        <f>E33+E34</f>
        <v>0</v>
      </c>
      <c r="G32" s="486"/>
      <c r="H32" s="239"/>
      <c r="I32" s="239"/>
      <c r="J32" s="239">
        <f>SUM(F32:I32)</f>
        <v>0</v>
      </c>
      <c r="K32" s="7"/>
    </row>
    <row r="33" spans="1:10" ht="12.75" customHeight="1" hidden="1">
      <c r="A33" s="478"/>
      <c r="B33" s="478"/>
      <c r="C33" s="515"/>
      <c r="D33" s="483" t="s">
        <v>295</v>
      </c>
      <c r="E33" s="65"/>
      <c r="F33" s="480"/>
      <c r="G33" s="480"/>
      <c r="H33" s="480"/>
      <c r="I33" s="480"/>
      <c r="J33" s="481"/>
    </row>
    <row r="34" spans="1:10" ht="12.75" customHeight="1" hidden="1">
      <c r="A34" s="478"/>
      <c r="B34" s="478"/>
      <c r="C34" s="515"/>
      <c r="D34" s="483" t="s">
        <v>321</v>
      </c>
      <c r="E34" s="65"/>
      <c r="F34" s="480"/>
      <c r="G34" s="480"/>
      <c r="H34" s="480"/>
      <c r="I34" s="480"/>
      <c r="J34" s="481"/>
    </row>
    <row r="35" spans="1:10" ht="12.75" customHeight="1" hidden="1">
      <c r="A35" s="478"/>
      <c r="B35" s="478"/>
      <c r="C35" s="515"/>
      <c r="D35" s="483"/>
      <c r="E35" s="65"/>
      <c r="F35" s="480"/>
      <c r="G35" s="480"/>
      <c r="H35" s="480"/>
      <c r="I35" s="480"/>
      <c r="J35" s="481"/>
    </row>
    <row r="36" spans="1:10" ht="12" customHeight="1" hidden="1">
      <c r="A36" s="478"/>
      <c r="B36" s="478"/>
      <c r="C36" s="515"/>
      <c r="D36" s="483"/>
      <c r="E36" s="65"/>
      <c r="F36" s="480"/>
      <c r="G36" s="480"/>
      <c r="H36" s="480"/>
      <c r="I36" s="480"/>
      <c r="J36" s="481"/>
    </row>
    <row r="37" spans="1:10" ht="12.75" customHeight="1" hidden="1">
      <c r="A37" s="662" t="s">
        <v>143</v>
      </c>
      <c r="B37" s="662"/>
      <c r="C37" s="662"/>
      <c r="D37" s="662"/>
      <c r="E37" s="487"/>
      <c r="F37" s="488">
        <f>SUM(F14:F36)</f>
        <v>0</v>
      </c>
      <c r="G37" s="488">
        <f>SUM(G14:G36)</f>
        <v>0</v>
      </c>
      <c r="H37" s="488">
        <f>SUM(H14:H36)</f>
        <v>0</v>
      </c>
      <c r="I37" s="488">
        <f>SUM(I14:I36)</f>
        <v>0</v>
      </c>
      <c r="J37" s="488">
        <f>SUM(J14:J36)</f>
        <v>0</v>
      </c>
    </row>
    <row r="38" spans="1:10" ht="12.75">
      <c r="A38" s="478" t="s">
        <v>170</v>
      </c>
      <c r="B38" s="478"/>
      <c r="C38" s="515"/>
      <c r="D38" s="491"/>
      <c r="E38" s="492"/>
      <c r="F38" s="493"/>
      <c r="G38" s="493"/>
      <c r="H38" s="493"/>
      <c r="I38" s="493"/>
      <c r="J38" s="481"/>
    </row>
    <row r="39" spans="1:11" s="1" customFormat="1" ht="12.75">
      <c r="A39" s="478"/>
      <c r="B39" s="484" t="s">
        <v>472</v>
      </c>
      <c r="C39" s="515"/>
      <c r="D39" s="484"/>
      <c r="E39" s="495"/>
      <c r="F39" s="493">
        <f>E41+E40</f>
        <v>360</v>
      </c>
      <c r="G39" s="493">
        <v>202.5</v>
      </c>
      <c r="H39" s="558"/>
      <c r="I39" s="558"/>
      <c r="J39" s="481">
        <f>SUM(F39:I39)</f>
        <v>562.5</v>
      </c>
      <c r="K39" s="10"/>
    </row>
    <row r="40" spans="1:11" ht="12.75">
      <c r="A40" s="483"/>
      <c r="C40" s="518"/>
      <c r="D40" s="482" t="s">
        <v>473</v>
      </c>
      <c r="E40" s="485">
        <v>180</v>
      </c>
      <c r="F40" s="486"/>
      <c r="G40" s="486"/>
      <c r="H40" s="494"/>
      <c r="I40" s="494"/>
      <c r="J40" s="239"/>
      <c r="K40" s="7"/>
    </row>
    <row r="41" spans="1:11" ht="12.75">
      <c r="A41" s="483"/>
      <c r="B41" s="483"/>
      <c r="C41" s="516"/>
      <c r="D41" s="482" t="s">
        <v>297</v>
      </c>
      <c r="E41" s="492">
        <v>180</v>
      </c>
      <c r="F41" s="486"/>
      <c r="G41" s="486"/>
      <c r="H41" s="239"/>
      <c r="I41" s="239"/>
      <c r="J41" s="239"/>
      <c r="K41" s="7"/>
    </row>
    <row r="42" spans="1:11" ht="12.75">
      <c r="A42" s="483"/>
      <c r="B42" s="483"/>
      <c r="C42" s="516"/>
      <c r="D42" s="482"/>
      <c r="E42" s="492"/>
      <c r="F42" s="486"/>
      <c r="G42" s="486"/>
      <c r="H42" s="239"/>
      <c r="I42" s="239"/>
      <c r="J42" s="239"/>
      <c r="K42" s="7"/>
    </row>
    <row r="43" spans="1:11" s="1" customFormat="1" ht="12.75">
      <c r="A43" s="478"/>
      <c r="B43" s="484" t="s">
        <v>495</v>
      </c>
      <c r="C43" s="515"/>
      <c r="D43" s="484"/>
      <c r="E43" s="495"/>
      <c r="F43" s="493">
        <f>E45+E44</f>
        <v>360</v>
      </c>
      <c r="G43" s="493">
        <v>202.5</v>
      </c>
      <c r="H43" s="558"/>
      <c r="I43" s="558"/>
      <c r="J43" s="481">
        <f>SUM(F43:I43)</f>
        <v>562.5</v>
      </c>
      <c r="K43" s="10"/>
    </row>
    <row r="44" spans="1:11" ht="12.75">
      <c r="A44" s="483"/>
      <c r="C44" s="518"/>
      <c r="D44" s="482" t="s">
        <v>496</v>
      </c>
      <c r="E44" s="485">
        <v>180</v>
      </c>
      <c r="F44" s="486"/>
      <c r="G44" s="486"/>
      <c r="H44" s="494"/>
      <c r="I44" s="494"/>
      <c r="J44" s="239"/>
      <c r="K44" s="7"/>
    </row>
    <row r="45" spans="1:11" ht="12.75">
      <c r="A45" s="483"/>
      <c r="B45" s="483"/>
      <c r="C45" s="516"/>
      <c r="D45" s="482" t="s">
        <v>297</v>
      </c>
      <c r="E45" s="492">
        <v>180</v>
      </c>
      <c r="F45" s="486"/>
      <c r="G45" s="486"/>
      <c r="H45" s="239"/>
      <c r="I45" s="239"/>
      <c r="J45" s="239"/>
      <c r="K45" s="7"/>
    </row>
    <row r="46" spans="1:11" ht="12" customHeight="1">
      <c r="A46" s="483"/>
      <c r="B46" s="483"/>
      <c r="C46" s="516"/>
      <c r="D46" s="482"/>
      <c r="E46" s="492"/>
      <c r="F46" s="486"/>
      <c r="G46" s="486"/>
      <c r="H46" s="239"/>
      <c r="I46" s="239"/>
      <c r="J46" s="239"/>
      <c r="K46" s="7"/>
    </row>
    <row r="47" spans="1:11" s="1" customFormat="1" ht="12.75">
      <c r="A47" s="478"/>
      <c r="B47" s="484" t="s">
        <v>499</v>
      </c>
      <c r="C47" s="515"/>
      <c r="D47" s="484"/>
      <c r="E47" s="495"/>
      <c r="F47" s="493">
        <f>E49+E48</f>
        <v>360</v>
      </c>
      <c r="G47" s="493">
        <v>202.5</v>
      </c>
      <c r="H47" s="558"/>
      <c r="I47" s="558"/>
      <c r="J47" s="481">
        <f>SUM(F47:I47)</f>
        <v>562.5</v>
      </c>
      <c r="K47" s="10"/>
    </row>
    <row r="48" spans="1:11" ht="12.75">
      <c r="A48" s="483"/>
      <c r="B48" s="484"/>
      <c r="C48" s="518"/>
      <c r="D48" s="482" t="s">
        <v>500</v>
      </c>
      <c r="E48" s="485">
        <v>180</v>
      </c>
      <c r="F48" s="486"/>
      <c r="G48" s="486"/>
      <c r="H48" s="494"/>
      <c r="I48" s="494"/>
      <c r="J48" s="239"/>
      <c r="K48" s="7"/>
    </row>
    <row r="49" spans="1:11" ht="12.75">
      <c r="A49" s="483"/>
      <c r="B49" s="483"/>
      <c r="C49" s="516"/>
      <c r="D49" s="482" t="s">
        <v>297</v>
      </c>
      <c r="E49" s="492">
        <v>180</v>
      </c>
      <c r="F49" s="486"/>
      <c r="G49" s="486"/>
      <c r="H49" s="239"/>
      <c r="I49" s="239"/>
      <c r="J49" s="239"/>
      <c r="K49" s="7"/>
    </row>
    <row r="50" spans="1:11" ht="12.75">
      <c r="A50" s="483"/>
      <c r="B50" s="483"/>
      <c r="C50" s="516"/>
      <c r="D50" s="479"/>
      <c r="E50" s="485"/>
      <c r="F50" s="486"/>
      <c r="G50" s="486"/>
      <c r="H50" s="239"/>
      <c r="I50" s="239"/>
      <c r="J50" s="239"/>
      <c r="K50" s="7"/>
    </row>
    <row r="51" spans="1:10" ht="12.75">
      <c r="A51" s="663" t="s">
        <v>143</v>
      </c>
      <c r="B51" s="664"/>
      <c r="C51" s="664"/>
      <c r="D51" s="665"/>
      <c r="E51" s="487"/>
      <c r="F51" s="488">
        <f>SUM(F38:F50)</f>
        <v>1080</v>
      </c>
      <c r="G51" s="488">
        <f>SUM(G38:G50)</f>
        <v>607.5</v>
      </c>
      <c r="H51" s="488">
        <f>SUM(H38:H50)</f>
        <v>0</v>
      </c>
      <c r="I51" s="488">
        <f>SUM(I38:I50)</f>
        <v>0</v>
      </c>
      <c r="J51" s="488">
        <f>SUM(J38:J50)</f>
        <v>1687.5</v>
      </c>
    </row>
    <row r="52" spans="1:10" s="91" customFormat="1" ht="12.75">
      <c r="A52" s="212"/>
      <c r="B52" s="212"/>
      <c r="C52" s="511"/>
      <c r="D52" s="256"/>
      <c r="E52" s="257"/>
      <c r="F52" s="258"/>
      <c r="G52" s="258"/>
      <c r="H52" s="258"/>
      <c r="I52" s="258"/>
      <c r="J52" s="258"/>
    </row>
    <row r="53" spans="5:11" ht="12.75">
      <c r="E53" s="50"/>
      <c r="F53" s="33"/>
      <c r="G53" s="33"/>
      <c r="H53" s="208"/>
      <c r="I53" s="208"/>
      <c r="J53" s="208"/>
      <c r="K53" s="7"/>
    </row>
    <row r="54" spans="1:10" ht="12.75">
      <c r="A54" s="478" t="s">
        <v>488</v>
      </c>
      <c r="B54" s="478"/>
      <c r="C54" s="515"/>
      <c r="D54" s="491"/>
      <c r="E54" s="492"/>
      <c r="F54" s="493"/>
      <c r="G54" s="493"/>
      <c r="H54" s="493"/>
      <c r="I54" s="493"/>
      <c r="J54" s="481"/>
    </row>
    <row r="55" spans="1:11" s="1" customFormat="1" ht="12.75">
      <c r="A55" s="478"/>
      <c r="B55" s="484" t="s">
        <v>489</v>
      </c>
      <c r="C55" s="515"/>
      <c r="D55" s="484"/>
      <c r="E55" s="495"/>
      <c r="F55" s="493">
        <f>E61+E56</f>
        <v>116.3</v>
      </c>
      <c r="G55" s="493"/>
      <c r="H55" s="481">
        <v>180</v>
      </c>
      <c r="I55" s="481"/>
      <c r="J55" s="481">
        <f>SUM(F55:I55)</f>
        <v>296.3</v>
      </c>
      <c r="K55" s="10"/>
    </row>
    <row r="56" spans="1:11" ht="12.75">
      <c r="A56" s="483"/>
      <c r="C56" s="518"/>
      <c r="D56" s="491" t="s">
        <v>558</v>
      </c>
      <c r="E56" s="485">
        <v>116.3</v>
      </c>
      <c r="F56" s="486"/>
      <c r="G56" s="486"/>
      <c r="H56" s="494"/>
      <c r="I56" s="494"/>
      <c r="J56" s="239"/>
      <c r="K56" s="7"/>
    </row>
    <row r="57" spans="1:11" ht="12.75">
      <c r="A57" s="483"/>
      <c r="B57" s="483"/>
      <c r="C57" s="516"/>
      <c r="D57" s="482"/>
      <c r="E57" s="485"/>
      <c r="F57" s="486"/>
      <c r="G57" s="486"/>
      <c r="H57" s="494"/>
      <c r="I57" s="494"/>
      <c r="J57" s="239"/>
      <c r="K57" s="7"/>
    </row>
    <row r="58" spans="1:10" ht="12.75">
      <c r="A58" s="663" t="s">
        <v>143</v>
      </c>
      <c r="B58" s="664"/>
      <c r="C58" s="664"/>
      <c r="D58" s="665"/>
      <c r="E58" s="487"/>
      <c r="F58" s="488">
        <f>SUM(F54:F57)</f>
        <v>116.3</v>
      </c>
      <c r="G58" s="488">
        <f>SUM(G54:G57)</f>
        <v>0</v>
      </c>
      <c r="H58" s="488">
        <f>SUM(H54:H57)</f>
        <v>180</v>
      </c>
      <c r="I58" s="488">
        <f>SUM(I54:I57)</f>
        <v>0</v>
      </c>
      <c r="J58" s="488">
        <f>SUM(J54:J57)</f>
        <v>296.3</v>
      </c>
    </row>
    <row r="59" spans="1:10" s="91" customFormat="1" ht="12.75">
      <c r="A59" s="212"/>
      <c r="B59" s="212"/>
      <c r="C59" s="511"/>
      <c r="D59" s="256"/>
      <c r="E59" s="257"/>
      <c r="F59" s="258"/>
      <c r="G59" s="258"/>
      <c r="H59" s="258"/>
      <c r="I59" s="258"/>
      <c r="J59" s="258"/>
    </row>
    <row r="60" spans="4:11" ht="12.75">
      <c r="D60" s="39"/>
      <c r="E60" s="50"/>
      <c r="F60" s="33"/>
      <c r="G60" s="33"/>
      <c r="H60" s="293"/>
      <c r="I60" s="293"/>
      <c r="J60" s="208"/>
      <c r="K60" s="7"/>
    </row>
    <row r="61" spans="1:10" ht="12.75">
      <c r="A61" s="669" t="s">
        <v>37</v>
      </c>
      <c r="B61" s="670"/>
      <c r="C61" s="670"/>
      <c r="D61" s="670"/>
      <c r="E61" s="221"/>
      <c r="F61" s="222">
        <f>F51+F37+F58</f>
        <v>1196.3</v>
      </c>
      <c r="G61" s="222">
        <f>G51+G37+G58</f>
        <v>607.5</v>
      </c>
      <c r="H61" s="222">
        <f>H51+H37+H58</f>
        <v>180</v>
      </c>
      <c r="I61" s="222">
        <f>I51+I37+I58</f>
        <v>0</v>
      </c>
      <c r="J61" s="222">
        <f>J51+J37+J58</f>
        <v>1983.8</v>
      </c>
    </row>
    <row r="62" spans="1:10" ht="12.75">
      <c r="A62" s="671"/>
      <c r="B62" s="671"/>
      <c r="C62" s="671"/>
      <c r="D62" s="671"/>
      <c r="E62" s="217"/>
      <c r="F62" s="218"/>
      <c r="G62" s="218"/>
      <c r="H62" s="218"/>
      <c r="I62" s="218"/>
      <c r="J62" s="219"/>
    </row>
    <row r="63" spans="1:11" ht="12.75">
      <c r="A63" s="212"/>
      <c r="B63" s="212"/>
      <c r="C63" s="511"/>
      <c r="D63" s="402"/>
      <c r="E63" s="213"/>
      <c r="F63" s="214"/>
      <c r="G63" s="214"/>
      <c r="H63" s="214"/>
      <c r="I63" s="214"/>
      <c r="J63" s="215"/>
      <c r="K63" s="91"/>
    </row>
    <row r="64" spans="1:11" ht="12.75">
      <c r="A64" s="478" t="s">
        <v>112</v>
      </c>
      <c r="B64" s="478"/>
      <c r="C64" s="515"/>
      <c r="D64" s="484"/>
      <c r="E64" s="495"/>
      <c r="F64" s="493"/>
      <c r="G64" s="493"/>
      <c r="H64" s="481"/>
      <c r="I64" s="481"/>
      <c r="J64" s="481"/>
      <c r="K64" s="7"/>
    </row>
    <row r="65" spans="1:11" s="1" customFormat="1" ht="12.75">
      <c r="A65" s="478"/>
      <c r="B65" s="484" t="s">
        <v>467</v>
      </c>
      <c r="C65" s="515"/>
      <c r="D65" s="484"/>
      <c r="E65" s="495"/>
      <c r="F65" s="493">
        <f>E66+E67</f>
        <v>115.5</v>
      </c>
      <c r="G65" s="493">
        <v>225</v>
      </c>
      <c r="H65" s="481"/>
      <c r="I65" s="481"/>
      <c r="J65" s="481">
        <f>SUM(F65:I65)</f>
        <v>340.5</v>
      </c>
      <c r="K65" s="10"/>
    </row>
    <row r="66" spans="1:11" s="39" customFormat="1" ht="12.75">
      <c r="A66" s="483"/>
      <c r="B66" s="482"/>
      <c r="C66" s="519"/>
      <c r="D66" s="482" t="s">
        <v>182</v>
      </c>
      <c r="E66" s="492">
        <v>115.5</v>
      </c>
      <c r="F66" s="486"/>
      <c r="G66" s="486"/>
      <c r="H66" s="239"/>
      <c r="I66" s="239"/>
      <c r="J66" s="239"/>
      <c r="K66" s="208"/>
    </row>
    <row r="67" spans="1:11" ht="12.75">
      <c r="A67" s="483"/>
      <c r="B67" s="483"/>
      <c r="C67" s="516"/>
      <c r="D67" s="482"/>
      <c r="E67" s="485"/>
      <c r="F67" s="486"/>
      <c r="G67" s="486"/>
      <c r="H67" s="239"/>
      <c r="I67" s="239"/>
      <c r="J67" s="239"/>
      <c r="K67" s="7"/>
    </row>
    <row r="68" spans="1:11" s="1" customFormat="1" ht="12.75">
      <c r="A68" s="478"/>
      <c r="B68" s="484" t="s">
        <v>470</v>
      </c>
      <c r="C68" s="518"/>
      <c r="D68" s="484"/>
      <c r="E68" s="495"/>
      <c r="F68" s="493">
        <f>E69+E70</f>
        <v>231</v>
      </c>
      <c r="G68" s="493">
        <v>196</v>
      </c>
      <c r="H68" s="481"/>
      <c r="I68" s="481"/>
      <c r="J68" s="481">
        <f>SUM(F68:I68)</f>
        <v>427</v>
      </c>
      <c r="K68" s="10"/>
    </row>
    <row r="69" spans="1:11" ht="12.75">
      <c r="A69" s="483"/>
      <c r="B69" s="483"/>
      <c r="C69" s="516"/>
      <c r="D69" s="482" t="s">
        <v>182</v>
      </c>
      <c r="E69" s="485">
        <v>115.5</v>
      </c>
      <c r="F69" s="486"/>
      <c r="G69" s="486"/>
      <c r="H69" s="239"/>
      <c r="I69" s="239"/>
      <c r="J69" s="239"/>
      <c r="K69" s="7"/>
    </row>
    <row r="70" spans="1:11" ht="12.75">
      <c r="A70" s="483"/>
      <c r="B70" s="483"/>
      <c r="C70" s="516"/>
      <c r="D70" s="482" t="s">
        <v>324</v>
      </c>
      <c r="E70" s="485">
        <v>115.5</v>
      </c>
      <c r="F70" s="486"/>
      <c r="G70" s="486"/>
      <c r="H70" s="239"/>
      <c r="I70" s="239"/>
      <c r="J70" s="239"/>
      <c r="K70" s="7"/>
    </row>
    <row r="71" spans="1:11" ht="12.75">
      <c r="A71" s="483"/>
      <c r="B71" s="483"/>
      <c r="C71" s="516"/>
      <c r="D71" s="482"/>
      <c r="E71" s="485"/>
      <c r="F71" s="486"/>
      <c r="G71" s="486"/>
      <c r="H71" s="239"/>
      <c r="I71" s="239"/>
      <c r="J71" s="239"/>
      <c r="K71" s="7"/>
    </row>
    <row r="72" spans="1:10" s="1" customFormat="1" ht="12.75">
      <c r="A72" s="478"/>
      <c r="B72" s="484" t="s">
        <v>479</v>
      </c>
      <c r="C72" s="518"/>
      <c r="D72" s="484"/>
      <c r="E72" s="495"/>
      <c r="F72" s="493">
        <f>E73+E74</f>
        <v>231</v>
      </c>
      <c r="G72" s="493">
        <v>210</v>
      </c>
      <c r="H72" s="493"/>
      <c r="I72" s="493">
        <f>SUM(I75)</f>
        <v>20</v>
      </c>
      <c r="J72" s="481">
        <f>SUM(F72:I72)</f>
        <v>461</v>
      </c>
    </row>
    <row r="73" spans="1:10" ht="12.75">
      <c r="A73" s="483"/>
      <c r="B73" s="483"/>
      <c r="C73" s="516"/>
      <c r="D73" s="482" t="s">
        <v>325</v>
      </c>
      <c r="E73" s="485">
        <v>115.5</v>
      </c>
      <c r="F73" s="493"/>
      <c r="G73" s="493"/>
      <c r="H73" s="493"/>
      <c r="I73" s="493"/>
      <c r="J73" s="481"/>
    </row>
    <row r="74" spans="1:11" ht="12.75">
      <c r="A74" s="483"/>
      <c r="B74" s="483"/>
      <c r="C74" s="516"/>
      <c r="D74" s="482" t="s">
        <v>182</v>
      </c>
      <c r="E74" s="485">
        <v>115.5</v>
      </c>
      <c r="F74" s="486"/>
      <c r="G74" s="486"/>
      <c r="H74" s="239"/>
      <c r="I74" s="239"/>
      <c r="J74" s="239"/>
      <c r="K74" s="7"/>
    </row>
    <row r="75" spans="1:11" ht="12.75">
      <c r="A75" s="483"/>
      <c r="B75" s="483"/>
      <c r="C75" s="516" t="s">
        <v>531</v>
      </c>
      <c r="D75" s="482"/>
      <c r="E75" s="485"/>
      <c r="F75" s="486"/>
      <c r="G75" s="486"/>
      <c r="H75" s="239"/>
      <c r="I75" s="239">
        <v>20</v>
      </c>
      <c r="J75" s="239"/>
      <c r="K75" s="7"/>
    </row>
    <row r="76" spans="1:11" ht="12.75">
      <c r="A76" s="483"/>
      <c r="B76" s="483"/>
      <c r="C76" s="516"/>
      <c r="D76" s="482"/>
      <c r="E76" s="485"/>
      <c r="F76" s="486"/>
      <c r="G76" s="486"/>
      <c r="H76" s="239"/>
      <c r="I76" s="239"/>
      <c r="J76" s="239"/>
      <c r="K76" s="7"/>
    </row>
    <row r="77" spans="1:11" s="1" customFormat="1" ht="12.75">
      <c r="A77" s="478"/>
      <c r="B77" s="484" t="s">
        <v>483</v>
      </c>
      <c r="C77" s="518"/>
      <c r="D77" s="484"/>
      <c r="E77" s="495"/>
      <c r="F77" s="493">
        <f>E78+E79</f>
        <v>231</v>
      </c>
      <c r="G77" s="493">
        <v>168</v>
      </c>
      <c r="H77" s="481"/>
      <c r="I77" s="481"/>
      <c r="J77" s="481">
        <f>SUM(F77:I77)</f>
        <v>399</v>
      </c>
      <c r="K77" s="10"/>
    </row>
    <row r="78" spans="1:11" ht="12.75">
      <c r="A78" s="483"/>
      <c r="B78" s="483"/>
      <c r="C78" s="516"/>
      <c r="D78" s="482" t="s">
        <v>182</v>
      </c>
      <c r="E78" s="485">
        <v>115.5</v>
      </c>
      <c r="F78" s="486"/>
      <c r="G78" s="486"/>
      <c r="H78" s="239"/>
      <c r="I78" s="239"/>
      <c r="J78" s="239"/>
      <c r="K78" s="7"/>
    </row>
    <row r="79" spans="1:11" ht="12.75">
      <c r="A79" s="483"/>
      <c r="B79" s="483"/>
      <c r="C79" s="516"/>
      <c r="D79" s="482" t="s">
        <v>482</v>
      </c>
      <c r="E79" s="485">
        <v>115.5</v>
      </c>
      <c r="F79" s="486"/>
      <c r="G79" s="486"/>
      <c r="H79" s="239"/>
      <c r="I79" s="239"/>
      <c r="J79" s="239"/>
      <c r="K79" s="7"/>
    </row>
    <row r="80" spans="1:11" ht="12.75">
      <c r="A80" s="483"/>
      <c r="B80" s="483"/>
      <c r="C80" s="516"/>
      <c r="D80" s="491"/>
      <c r="E80" s="485"/>
      <c r="F80" s="486"/>
      <c r="G80" s="486"/>
      <c r="H80" s="239"/>
      <c r="I80" s="239"/>
      <c r="J80" s="239"/>
      <c r="K80" s="7"/>
    </row>
    <row r="81" spans="1:11" s="1" customFormat="1" ht="12.75">
      <c r="A81" s="478"/>
      <c r="B81" s="484" t="s">
        <v>486</v>
      </c>
      <c r="C81" s="515"/>
      <c r="D81" s="484"/>
      <c r="E81" s="495"/>
      <c r="F81" s="493">
        <f>E82+E83</f>
        <v>115.5</v>
      </c>
      <c r="G81" s="493"/>
      <c r="H81" s="481"/>
      <c r="I81" s="481"/>
      <c r="J81" s="481">
        <f>SUM(F81:I81)</f>
        <v>115.5</v>
      </c>
      <c r="K81" s="10"/>
    </row>
    <row r="82" spans="1:11" ht="12.75">
      <c r="A82" s="483"/>
      <c r="B82" s="483"/>
      <c r="C82" s="516"/>
      <c r="D82" s="482" t="s">
        <v>182</v>
      </c>
      <c r="E82" s="485">
        <v>115.5</v>
      </c>
      <c r="F82" s="486"/>
      <c r="G82" s="486"/>
      <c r="H82" s="239"/>
      <c r="I82" s="239"/>
      <c r="J82" s="239"/>
      <c r="K82" s="7"/>
    </row>
    <row r="83" spans="1:11" ht="12.75">
      <c r="A83" s="496"/>
      <c r="B83" s="496"/>
      <c r="C83" s="520"/>
      <c r="D83" s="482"/>
      <c r="E83" s="485"/>
      <c r="F83" s="486"/>
      <c r="G83" s="486"/>
      <c r="H83" s="239"/>
      <c r="I83" s="239"/>
      <c r="J83" s="239"/>
      <c r="K83" s="7"/>
    </row>
    <row r="84" spans="1:11" ht="12.75">
      <c r="A84" s="483"/>
      <c r="B84" s="484" t="s">
        <v>506</v>
      </c>
      <c r="C84" s="516"/>
      <c r="D84" s="479"/>
      <c r="E84" s="485"/>
      <c r="F84" s="493">
        <f>E85+E86</f>
        <v>231</v>
      </c>
      <c r="G84" s="493">
        <v>168</v>
      </c>
      <c r="H84" s="481"/>
      <c r="I84" s="481">
        <f>SUM(I87)</f>
        <v>20</v>
      </c>
      <c r="J84" s="239">
        <f>SUM(F84:I84)</f>
        <v>419</v>
      </c>
      <c r="K84" s="7"/>
    </row>
    <row r="85" spans="1:11" ht="12.75">
      <c r="A85" s="483"/>
      <c r="B85" s="483"/>
      <c r="C85" s="516"/>
      <c r="D85" s="482" t="s">
        <v>182</v>
      </c>
      <c r="E85" s="485">
        <v>115.5</v>
      </c>
      <c r="F85" s="486"/>
      <c r="G85" s="486"/>
      <c r="H85" s="239"/>
      <c r="I85" s="239"/>
      <c r="J85" s="239"/>
      <c r="K85" s="7"/>
    </row>
    <row r="86" spans="1:11" ht="12.75">
      <c r="A86" s="483"/>
      <c r="B86" s="483"/>
      <c r="C86" s="516"/>
      <c r="D86" s="482" t="s">
        <v>507</v>
      </c>
      <c r="E86" s="485">
        <v>115.5</v>
      </c>
      <c r="F86" s="486"/>
      <c r="G86" s="486"/>
      <c r="H86" s="239"/>
      <c r="I86" s="239"/>
      <c r="J86" s="239"/>
      <c r="K86" s="7"/>
    </row>
    <row r="87" spans="1:11" ht="12.75">
      <c r="A87" s="483"/>
      <c r="B87" s="483"/>
      <c r="C87" s="519" t="s">
        <v>511</v>
      </c>
      <c r="D87" s="479"/>
      <c r="E87" s="485"/>
      <c r="F87" s="486"/>
      <c r="G87" s="486"/>
      <c r="H87" s="239"/>
      <c r="I87" s="239">
        <v>20</v>
      </c>
      <c r="J87" s="239"/>
      <c r="K87" s="7"/>
    </row>
    <row r="88" spans="1:11" ht="14.25" customHeight="1">
      <c r="A88" s="483"/>
      <c r="B88" s="483"/>
      <c r="C88" s="516"/>
      <c r="D88" s="482"/>
      <c r="E88" s="485"/>
      <c r="F88" s="486"/>
      <c r="G88" s="486"/>
      <c r="H88" s="239"/>
      <c r="I88" s="239"/>
      <c r="J88" s="239"/>
      <c r="K88" s="7"/>
    </row>
    <row r="89" spans="1:11" s="1" customFormat="1" ht="12.75">
      <c r="A89" s="478"/>
      <c r="B89" s="484" t="s">
        <v>510</v>
      </c>
      <c r="C89" s="515"/>
      <c r="D89" s="484"/>
      <c r="E89" s="495"/>
      <c r="F89" s="493">
        <f>E90+E91</f>
        <v>115.5</v>
      </c>
      <c r="G89" s="493"/>
      <c r="H89" s="481"/>
      <c r="I89" s="481"/>
      <c r="J89" s="481">
        <f>SUM(F89:I89)</f>
        <v>115.5</v>
      </c>
      <c r="K89" s="10"/>
    </row>
    <row r="90" spans="1:11" ht="12.75">
      <c r="A90" s="483"/>
      <c r="B90" s="483"/>
      <c r="C90" s="516"/>
      <c r="D90" s="482" t="s">
        <v>182</v>
      </c>
      <c r="E90" s="485">
        <v>115.5</v>
      </c>
      <c r="F90" s="486"/>
      <c r="G90" s="486"/>
      <c r="H90" s="239"/>
      <c r="I90" s="239"/>
      <c r="J90" s="239"/>
      <c r="K90" s="7"/>
    </row>
    <row r="91" spans="1:11" ht="15" customHeight="1">
      <c r="A91" s="483"/>
      <c r="B91" s="483"/>
      <c r="C91" s="516"/>
      <c r="D91" s="479"/>
      <c r="E91" s="485"/>
      <c r="F91" s="486"/>
      <c r="G91" s="486"/>
      <c r="H91" s="239"/>
      <c r="I91" s="239"/>
      <c r="J91" s="239"/>
      <c r="K91" s="7"/>
    </row>
    <row r="92" spans="1:11" ht="14.25" customHeight="1">
      <c r="A92" s="483"/>
      <c r="B92" s="483"/>
      <c r="C92" s="516"/>
      <c r="D92" s="482"/>
      <c r="E92" s="485"/>
      <c r="F92" s="486"/>
      <c r="G92" s="486"/>
      <c r="H92" s="239"/>
      <c r="I92" s="239"/>
      <c r="J92" s="239"/>
      <c r="K92" s="7"/>
    </row>
    <row r="93" spans="1:11" s="1" customFormat="1" ht="12.75">
      <c r="A93" s="478"/>
      <c r="B93" s="484" t="s">
        <v>516</v>
      </c>
      <c r="C93" s="515"/>
      <c r="D93" s="484"/>
      <c r="E93" s="495"/>
      <c r="F93" s="493">
        <f>E94+E95</f>
        <v>231</v>
      </c>
      <c r="G93" s="493">
        <v>168</v>
      </c>
      <c r="H93" s="481"/>
      <c r="I93" s="481">
        <f>SUM(I96+I97)</f>
        <v>20</v>
      </c>
      <c r="J93" s="481">
        <f>SUM(F93:I93)</f>
        <v>419</v>
      </c>
      <c r="K93" s="10"/>
    </row>
    <row r="94" spans="1:11" ht="12.75">
      <c r="A94" s="483"/>
      <c r="B94" s="483"/>
      <c r="C94" s="516"/>
      <c r="D94" s="482" t="s">
        <v>182</v>
      </c>
      <c r="E94" s="485">
        <v>115.5</v>
      </c>
      <c r="F94" s="486"/>
      <c r="G94" s="486"/>
      <c r="H94" s="239"/>
      <c r="I94" s="239"/>
      <c r="J94" s="239"/>
      <c r="K94" s="7"/>
    </row>
    <row r="95" spans="1:11" ht="12.75">
      <c r="A95" s="483"/>
      <c r="B95" s="483"/>
      <c r="C95" s="516"/>
      <c r="D95" s="482" t="s">
        <v>517</v>
      </c>
      <c r="E95" s="485">
        <v>115.5</v>
      </c>
      <c r="F95" s="486"/>
      <c r="G95" s="486"/>
      <c r="H95" s="239"/>
      <c r="I95" s="239"/>
      <c r="J95" s="239"/>
      <c r="K95" s="7"/>
    </row>
    <row r="96" spans="1:11" ht="15.75" customHeight="1">
      <c r="A96" s="483"/>
      <c r="B96" s="483"/>
      <c r="C96" s="516" t="s">
        <v>518</v>
      </c>
      <c r="D96" s="482"/>
      <c r="E96" s="485"/>
      <c r="F96" s="486"/>
      <c r="G96" s="486"/>
      <c r="H96" s="239"/>
      <c r="I96" s="239">
        <v>20</v>
      </c>
      <c r="J96" s="239"/>
      <c r="K96" s="7"/>
    </row>
    <row r="97" spans="1:11" ht="12.75">
      <c r="A97" s="483"/>
      <c r="B97" s="483"/>
      <c r="C97" s="516"/>
      <c r="D97" s="482"/>
      <c r="E97" s="485"/>
      <c r="F97" s="486"/>
      <c r="G97" s="486"/>
      <c r="H97" s="239"/>
      <c r="I97" s="239"/>
      <c r="J97" s="239"/>
      <c r="K97" s="7"/>
    </row>
    <row r="98" spans="1:11" ht="12.75">
      <c r="A98" s="666" t="s">
        <v>145</v>
      </c>
      <c r="B98" s="667"/>
      <c r="C98" s="667"/>
      <c r="D98" s="668"/>
      <c r="E98" s="498"/>
      <c r="F98" s="499">
        <f>SUM(F64:F97)</f>
        <v>1501.5</v>
      </c>
      <c r="G98" s="499">
        <f>SUM(G64:G97)</f>
        <v>1135</v>
      </c>
      <c r="H98" s="499">
        <f>SUM(H64:H97)</f>
        <v>0</v>
      </c>
      <c r="I98" s="499">
        <f>+I93+I89+I84+I77+I72+I68+I65</f>
        <v>60</v>
      </c>
      <c r="J98" s="499">
        <f>SUM(J64:J97)</f>
        <v>2696.5</v>
      </c>
      <c r="K98" s="7"/>
    </row>
    <row r="99" spans="4:11" ht="12.75">
      <c r="D99" s="202"/>
      <c r="E99" s="203"/>
      <c r="F99" s="204"/>
      <c r="G99" s="204"/>
      <c r="H99" s="204"/>
      <c r="I99" s="204"/>
      <c r="J99" s="204"/>
      <c r="K99" s="116"/>
    </row>
    <row r="100" spans="4:11" ht="12.75">
      <c r="D100" s="39"/>
      <c r="E100" s="48"/>
      <c r="F100" s="33"/>
      <c r="G100" s="33"/>
      <c r="H100" s="208"/>
      <c r="I100" s="208"/>
      <c r="J100" s="208"/>
      <c r="K100" s="7"/>
    </row>
    <row r="101" spans="1:11" ht="12.75">
      <c r="A101" s="478" t="s">
        <v>121</v>
      </c>
      <c r="B101" s="478"/>
      <c r="C101" s="515"/>
      <c r="D101" s="299"/>
      <c r="E101" s="489"/>
      <c r="F101" s="490"/>
      <c r="G101" s="490"/>
      <c r="H101" s="490"/>
      <c r="I101" s="490"/>
      <c r="J101" s="490"/>
      <c r="K101" s="7"/>
    </row>
    <row r="102" spans="1:11" s="1" customFormat="1" ht="12.75">
      <c r="A102" s="478"/>
      <c r="B102" s="484" t="s">
        <v>471</v>
      </c>
      <c r="C102" s="515"/>
      <c r="E102" s="495"/>
      <c r="F102" s="493">
        <f>+E103+E104</f>
        <v>90</v>
      </c>
      <c r="G102" s="493"/>
      <c r="H102" s="481">
        <v>250</v>
      </c>
      <c r="I102" s="481"/>
      <c r="J102" s="481">
        <f>SUM(F102:I102)</f>
        <v>340</v>
      </c>
      <c r="K102" s="10"/>
    </row>
    <row r="103" spans="1:11" ht="12.75">
      <c r="A103" s="483"/>
      <c r="C103" s="516"/>
      <c r="D103" s="482" t="s">
        <v>320</v>
      </c>
      <c r="E103" s="492">
        <v>90</v>
      </c>
      <c r="F103" s="486"/>
      <c r="G103" s="486"/>
      <c r="H103" s="239"/>
      <c r="I103" s="239"/>
      <c r="J103" s="239"/>
      <c r="K103" s="7"/>
    </row>
    <row r="104" spans="1:11" ht="12.75">
      <c r="A104" s="483"/>
      <c r="B104" s="483"/>
      <c r="C104" s="516"/>
      <c r="D104" s="482"/>
      <c r="E104" s="492"/>
      <c r="F104" s="486"/>
      <c r="G104" s="486"/>
      <c r="H104" s="239"/>
      <c r="I104" s="239"/>
      <c r="J104" s="239"/>
      <c r="K104" s="7"/>
    </row>
    <row r="105" spans="1:11" s="1" customFormat="1" ht="12.75">
      <c r="A105" s="478"/>
      <c r="B105" s="484" t="s">
        <v>477</v>
      </c>
      <c r="C105" s="515"/>
      <c r="E105" s="495"/>
      <c r="F105" s="493">
        <f>+E106+E107</f>
        <v>90</v>
      </c>
      <c r="G105" s="493"/>
      <c r="H105" s="481"/>
      <c r="I105" s="481"/>
      <c r="J105" s="481">
        <f>SUM(F105:I105)</f>
        <v>90</v>
      </c>
      <c r="K105" s="10"/>
    </row>
    <row r="106" spans="1:11" ht="12.75">
      <c r="A106" s="483"/>
      <c r="C106" s="516"/>
      <c r="D106" s="482" t="s">
        <v>478</v>
      </c>
      <c r="E106" s="492">
        <v>90</v>
      </c>
      <c r="F106" s="486"/>
      <c r="G106" s="486"/>
      <c r="H106" s="239"/>
      <c r="I106" s="239"/>
      <c r="J106" s="239"/>
      <c r="K106" s="7"/>
    </row>
    <row r="107" spans="1:11" ht="12.75">
      <c r="A107" s="483"/>
      <c r="B107" s="483"/>
      <c r="C107" s="516"/>
      <c r="D107" s="482"/>
      <c r="E107" s="492"/>
      <c r="F107" s="486"/>
      <c r="G107" s="486"/>
      <c r="H107" s="239"/>
      <c r="I107" s="239"/>
      <c r="J107" s="239"/>
      <c r="K107" s="7"/>
    </row>
    <row r="108" spans="1:11" s="1" customFormat="1" ht="12.75">
      <c r="A108" s="478"/>
      <c r="B108" s="484" t="s">
        <v>492</v>
      </c>
      <c r="C108" s="515"/>
      <c r="E108" s="495"/>
      <c r="F108" s="493">
        <f>+E109+E110</f>
        <v>180</v>
      </c>
      <c r="G108" s="493"/>
      <c r="H108" s="481">
        <v>250</v>
      </c>
      <c r="I108" s="481"/>
      <c r="J108" s="481">
        <f>SUM(F108:I108)</f>
        <v>430</v>
      </c>
      <c r="K108" s="10"/>
    </row>
    <row r="109" spans="1:11" ht="12.75">
      <c r="A109" s="483"/>
      <c r="C109" s="516"/>
      <c r="D109" s="482" t="s">
        <v>493</v>
      </c>
      <c r="E109" s="492">
        <v>180</v>
      </c>
      <c r="F109" s="486"/>
      <c r="G109" s="486"/>
      <c r="H109" s="239"/>
      <c r="I109" s="239"/>
      <c r="J109" s="239"/>
      <c r="K109" s="7"/>
    </row>
    <row r="110" spans="1:11" ht="12.75">
      <c r="A110" s="483"/>
      <c r="B110" s="483"/>
      <c r="C110" s="516"/>
      <c r="D110" s="479"/>
      <c r="E110" s="492"/>
      <c r="F110" s="486"/>
      <c r="G110" s="486"/>
      <c r="H110" s="239"/>
      <c r="I110" s="239"/>
      <c r="J110" s="239"/>
      <c r="K110" s="7"/>
    </row>
    <row r="111" spans="1:11" ht="12.75">
      <c r="A111" s="666" t="s">
        <v>145</v>
      </c>
      <c r="B111" s="667"/>
      <c r="C111" s="667"/>
      <c r="D111" s="668"/>
      <c r="E111" s="498"/>
      <c r="F111" s="499">
        <f>SUM(F102:F110)</f>
        <v>360</v>
      </c>
      <c r="G111" s="499">
        <f>SUM(G102:G110)</f>
        <v>0</v>
      </c>
      <c r="H111" s="499">
        <f>SUM(H102:H110)</f>
        <v>500</v>
      </c>
      <c r="I111" s="499">
        <f>+I108+I105+I102</f>
        <v>0</v>
      </c>
      <c r="J111" s="499">
        <f>SUM(J102:J110)</f>
        <v>860</v>
      </c>
      <c r="K111" s="7"/>
    </row>
    <row r="112" spans="1:11" s="91" customFormat="1" ht="12.75">
      <c r="A112" s="212"/>
      <c r="B112" s="212"/>
      <c r="C112" s="511"/>
      <c r="D112" s="256"/>
      <c r="E112" s="257"/>
      <c r="F112" s="258"/>
      <c r="G112" s="258"/>
      <c r="H112" s="258"/>
      <c r="I112" s="258"/>
      <c r="J112" s="258"/>
      <c r="K112" s="116"/>
    </row>
    <row r="113" spans="1:11" s="91" customFormat="1" ht="12.75">
      <c r="A113" s="93"/>
      <c r="B113" s="93"/>
      <c r="C113" s="509"/>
      <c r="D113" s="202"/>
      <c r="E113" s="203"/>
      <c r="F113" s="204"/>
      <c r="G113" s="204"/>
      <c r="H113" s="204"/>
      <c r="I113" s="204"/>
      <c r="J113" s="204"/>
      <c r="K113" s="116"/>
    </row>
    <row r="114" spans="1:11" ht="12.75">
      <c r="A114" s="478" t="s">
        <v>196</v>
      </c>
      <c r="B114" s="478"/>
      <c r="C114" s="515"/>
      <c r="D114" s="299"/>
      <c r="E114" s="489"/>
      <c r="F114" s="490"/>
      <c r="G114" s="490"/>
      <c r="H114" s="490"/>
      <c r="I114" s="490"/>
      <c r="J114" s="490"/>
      <c r="K114" s="7"/>
    </row>
    <row r="115" spans="1:11" s="1" customFormat="1" ht="12.75">
      <c r="A115" s="478"/>
      <c r="B115" s="484" t="s">
        <v>474</v>
      </c>
      <c r="C115" s="515"/>
      <c r="D115" s="484"/>
      <c r="E115" s="495"/>
      <c r="F115" s="493">
        <f>+E116+E117</f>
        <v>360</v>
      </c>
      <c r="G115" s="493">
        <v>400</v>
      </c>
      <c r="H115" s="481"/>
      <c r="I115" s="481"/>
      <c r="J115" s="481">
        <f>SUM(F115:I115)</f>
        <v>760</v>
      </c>
      <c r="K115" s="10"/>
    </row>
    <row r="116" spans="1:11" ht="12.75">
      <c r="A116" s="483"/>
      <c r="B116" s="483"/>
      <c r="C116" s="516"/>
      <c r="D116" s="482" t="s">
        <v>475</v>
      </c>
      <c r="E116" s="492">
        <v>180</v>
      </c>
      <c r="F116" s="486"/>
      <c r="G116" s="486"/>
      <c r="H116" s="239"/>
      <c r="I116" s="239"/>
      <c r="J116" s="239"/>
      <c r="K116" s="7"/>
    </row>
    <row r="117" spans="1:11" ht="12.75">
      <c r="A117" s="483"/>
      <c r="B117" s="483"/>
      <c r="C117" s="516"/>
      <c r="D117" s="482" t="s">
        <v>197</v>
      </c>
      <c r="E117" s="492">
        <v>180</v>
      </c>
      <c r="F117" s="486"/>
      <c r="G117" s="486"/>
      <c r="H117" s="239"/>
      <c r="I117" s="239"/>
      <c r="J117" s="239"/>
      <c r="K117" s="7"/>
    </row>
    <row r="118" spans="1:11" ht="12.75">
      <c r="A118" s="483"/>
      <c r="B118" s="483"/>
      <c r="C118" s="516"/>
      <c r="D118" s="482"/>
      <c r="E118" s="492"/>
      <c r="F118" s="486"/>
      <c r="G118" s="486"/>
      <c r="H118" s="239"/>
      <c r="I118" s="239"/>
      <c r="J118" s="239"/>
      <c r="K118" s="7"/>
    </row>
    <row r="119" spans="1:11" s="1" customFormat="1" ht="12.75">
      <c r="A119" s="478"/>
      <c r="B119" s="484" t="s">
        <v>485</v>
      </c>
      <c r="C119" s="515"/>
      <c r="D119" s="484"/>
      <c r="E119" s="495"/>
      <c r="F119" s="493">
        <f>+E120+E121</f>
        <v>231</v>
      </c>
      <c r="G119" s="493">
        <v>240</v>
      </c>
      <c r="H119" s="481"/>
      <c r="I119" s="481"/>
      <c r="J119" s="481">
        <f>SUM(F119:I119)</f>
        <v>471</v>
      </c>
      <c r="K119" s="10"/>
    </row>
    <row r="120" spans="1:11" ht="12.75">
      <c r="A120" s="483"/>
      <c r="B120" s="483"/>
      <c r="C120" s="516"/>
      <c r="D120" s="482" t="s">
        <v>484</v>
      </c>
      <c r="E120" s="492">
        <v>115.5</v>
      </c>
      <c r="F120" s="486"/>
      <c r="G120" s="486"/>
      <c r="H120" s="239"/>
      <c r="I120" s="239"/>
      <c r="J120" s="239"/>
      <c r="K120" s="7"/>
    </row>
    <row r="121" spans="1:11" ht="12.75">
      <c r="A121" s="483"/>
      <c r="B121" s="483"/>
      <c r="C121" s="516"/>
      <c r="D121" s="482" t="s">
        <v>323</v>
      </c>
      <c r="E121" s="492">
        <v>115.5</v>
      </c>
      <c r="F121" s="486"/>
      <c r="G121" s="486"/>
      <c r="H121" s="239"/>
      <c r="I121" s="239"/>
      <c r="J121" s="239"/>
      <c r="K121" s="7"/>
    </row>
    <row r="122" spans="1:11" ht="12.75">
      <c r="A122" s="483"/>
      <c r="B122" s="483"/>
      <c r="C122" s="516"/>
      <c r="D122" s="482"/>
      <c r="E122" s="492"/>
      <c r="F122" s="486"/>
      <c r="G122" s="486"/>
      <c r="H122" s="239"/>
      <c r="I122" s="239"/>
      <c r="J122" s="239"/>
      <c r="K122" s="7"/>
    </row>
    <row r="123" spans="1:11" s="1" customFormat="1" ht="12.75">
      <c r="A123" s="478"/>
      <c r="B123" s="484" t="s">
        <v>497</v>
      </c>
      <c r="C123" s="515"/>
      <c r="D123" s="484"/>
      <c r="E123" s="495"/>
      <c r="F123" s="493">
        <f>+E124+E125</f>
        <v>231</v>
      </c>
      <c r="G123" s="493">
        <v>480</v>
      </c>
      <c r="H123" s="481"/>
      <c r="I123" s="481"/>
      <c r="J123" s="481">
        <f>SUM(F123:I123)</f>
        <v>711</v>
      </c>
      <c r="K123" s="10"/>
    </row>
    <row r="124" spans="1:11" ht="12.75">
      <c r="A124" s="483"/>
      <c r="B124" s="483"/>
      <c r="C124" s="516"/>
      <c r="D124" s="482" t="s">
        <v>484</v>
      </c>
      <c r="E124" s="492">
        <v>115.5</v>
      </c>
      <c r="F124" s="486"/>
      <c r="G124" s="486"/>
      <c r="H124" s="239"/>
      <c r="I124" s="239"/>
      <c r="J124" s="239"/>
      <c r="K124" s="7"/>
    </row>
    <row r="125" spans="1:11" ht="12.75">
      <c r="A125" s="483"/>
      <c r="B125" s="483"/>
      <c r="C125" s="516"/>
      <c r="D125" s="482" t="s">
        <v>498</v>
      </c>
      <c r="E125" s="492">
        <v>115.5</v>
      </c>
      <c r="F125" s="486"/>
      <c r="G125" s="486"/>
      <c r="H125" s="239"/>
      <c r="I125" s="239"/>
      <c r="J125" s="239"/>
      <c r="K125" s="7"/>
    </row>
    <row r="126" spans="1:11" ht="12.75">
      <c r="A126" s="483"/>
      <c r="B126" s="483"/>
      <c r="C126" s="516"/>
      <c r="D126" s="482"/>
      <c r="E126" s="492"/>
      <c r="F126" s="486"/>
      <c r="G126" s="486"/>
      <c r="H126" s="239"/>
      <c r="I126" s="239"/>
      <c r="J126" s="239"/>
      <c r="K126" s="7"/>
    </row>
    <row r="127" spans="1:11" s="1" customFormat="1" ht="12.75">
      <c r="A127" s="478"/>
      <c r="B127" s="484" t="s">
        <v>505</v>
      </c>
      <c r="C127" s="515"/>
      <c r="D127" s="484"/>
      <c r="E127" s="495"/>
      <c r="F127" s="493">
        <f>+E128+E129</f>
        <v>180</v>
      </c>
      <c r="G127" s="493">
        <v>400</v>
      </c>
      <c r="H127" s="481"/>
      <c r="I127" s="481"/>
      <c r="J127" s="481">
        <f>SUM(F127:I127)</f>
        <v>580</v>
      </c>
      <c r="K127" s="10"/>
    </row>
    <row r="128" spans="1:11" ht="12.75">
      <c r="A128" s="483"/>
      <c r="B128" s="483"/>
      <c r="C128" s="516"/>
      <c r="D128" s="482" t="s">
        <v>484</v>
      </c>
      <c r="E128" s="492">
        <v>90</v>
      </c>
      <c r="F128" s="486"/>
      <c r="G128" s="486"/>
      <c r="H128" s="239"/>
      <c r="I128" s="239"/>
      <c r="J128" s="239"/>
      <c r="K128" s="7"/>
    </row>
    <row r="129" spans="1:11" ht="12.75">
      <c r="A129" s="483"/>
      <c r="B129" s="483"/>
      <c r="C129" s="516"/>
      <c r="D129" s="482" t="s">
        <v>504</v>
      </c>
      <c r="E129" s="492">
        <v>90</v>
      </c>
      <c r="F129" s="486"/>
      <c r="G129" s="486"/>
      <c r="H129" s="239"/>
      <c r="I129" s="239"/>
      <c r="J129" s="239"/>
      <c r="K129" s="7"/>
    </row>
    <row r="130" spans="1:11" ht="12.75">
      <c r="A130" s="483"/>
      <c r="B130" s="483"/>
      <c r="C130" s="516"/>
      <c r="D130" s="482"/>
      <c r="E130" s="492"/>
      <c r="F130" s="486"/>
      <c r="G130" s="486"/>
      <c r="H130" s="239"/>
      <c r="I130" s="239"/>
      <c r="J130" s="239"/>
      <c r="K130" s="7"/>
    </row>
    <row r="131" spans="1:11" s="1" customFormat="1" ht="12.75">
      <c r="A131" s="478"/>
      <c r="C131" s="515"/>
      <c r="D131" s="484"/>
      <c r="E131" s="495"/>
      <c r="F131" s="493">
        <f>+E132+E133</f>
        <v>180</v>
      </c>
      <c r="G131" s="493">
        <v>480</v>
      </c>
      <c r="H131" s="481"/>
      <c r="I131" s="481">
        <f>SUM(I134)</f>
        <v>10</v>
      </c>
      <c r="J131" s="481">
        <f>SUM(F131:I131)</f>
        <v>670</v>
      </c>
      <c r="K131" s="10"/>
    </row>
    <row r="132" spans="1:11" ht="12.75">
      <c r="A132" s="483"/>
      <c r="B132" s="484" t="s">
        <v>530</v>
      </c>
      <c r="C132" s="516"/>
      <c r="D132" s="482" t="s">
        <v>323</v>
      </c>
      <c r="E132" s="492">
        <v>90</v>
      </c>
      <c r="F132" s="486"/>
      <c r="G132" s="486"/>
      <c r="H132" s="239"/>
      <c r="I132" s="239"/>
      <c r="J132" s="239"/>
      <c r="K132" s="7"/>
    </row>
    <row r="133" spans="1:11" ht="12.75">
      <c r="A133" s="483"/>
      <c r="B133" s="483"/>
      <c r="C133" s="516"/>
      <c r="D133" s="482" t="s">
        <v>484</v>
      </c>
      <c r="E133" s="492">
        <v>90</v>
      </c>
      <c r="F133" s="486"/>
      <c r="G133" s="486"/>
      <c r="H133" s="239"/>
      <c r="I133" s="239"/>
      <c r="J133" s="239"/>
      <c r="K133" s="7"/>
    </row>
    <row r="134" spans="1:11" ht="15" customHeight="1">
      <c r="A134" s="483"/>
      <c r="B134" s="483"/>
      <c r="C134" s="516" t="s">
        <v>521</v>
      </c>
      <c r="D134" s="482"/>
      <c r="E134" s="492"/>
      <c r="F134" s="486"/>
      <c r="G134" s="486"/>
      <c r="H134" s="239"/>
      <c r="I134" s="239">
        <v>10</v>
      </c>
      <c r="J134" s="239"/>
      <c r="K134" s="7"/>
    </row>
    <row r="135" spans="1:11" ht="13.5" customHeight="1">
      <c r="A135" s="483"/>
      <c r="B135" s="483"/>
      <c r="C135" s="516"/>
      <c r="D135" s="482"/>
      <c r="E135" s="492"/>
      <c r="F135" s="486"/>
      <c r="G135" s="486"/>
      <c r="H135" s="239"/>
      <c r="I135" s="239"/>
      <c r="J135" s="239"/>
      <c r="K135" s="7"/>
    </row>
    <row r="136" spans="1:11" ht="13.5" customHeight="1">
      <c r="A136" s="483"/>
      <c r="B136" s="483"/>
      <c r="C136" s="516"/>
      <c r="D136" s="482"/>
      <c r="E136" s="492"/>
      <c r="F136" s="486"/>
      <c r="G136" s="486"/>
      <c r="H136" s="239"/>
      <c r="I136" s="239"/>
      <c r="J136" s="239"/>
      <c r="K136" s="7"/>
    </row>
    <row r="137" spans="1:11" s="1" customFormat="1" ht="12.75">
      <c r="A137" s="478"/>
      <c r="B137" s="484" t="s">
        <v>527</v>
      </c>
      <c r="C137" s="515"/>
      <c r="D137" s="484"/>
      <c r="E137" s="495"/>
      <c r="F137" s="493">
        <f>+E138+E139</f>
        <v>180</v>
      </c>
      <c r="G137" s="493">
        <v>400</v>
      </c>
      <c r="H137" s="481"/>
      <c r="I137" s="481">
        <f>SUM(I140)</f>
        <v>10</v>
      </c>
      <c r="J137" s="481">
        <f>SUM(F137:I137)</f>
        <v>590</v>
      </c>
      <c r="K137" s="10"/>
    </row>
    <row r="138" spans="1:11" ht="12.75">
      <c r="A138" s="483"/>
      <c r="B138" s="483"/>
      <c r="C138" s="516"/>
      <c r="D138" s="482" t="s">
        <v>484</v>
      </c>
      <c r="E138" s="492">
        <v>90</v>
      </c>
      <c r="F138" s="486"/>
      <c r="G138" s="486"/>
      <c r="H138" s="239"/>
      <c r="I138" s="239"/>
      <c r="J138" s="239"/>
      <c r="K138" s="7"/>
    </row>
    <row r="139" spans="1:11" ht="12.75">
      <c r="A139" s="483"/>
      <c r="B139" s="483"/>
      <c r="C139" s="516"/>
      <c r="D139" s="39" t="s">
        <v>529</v>
      </c>
      <c r="E139" s="492">
        <v>90</v>
      </c>
      <c r="F139" s="486"/>
      <c r="G139" s="486"/>
      <c r="H139" s="239"/>
      <c r="I139" s="239"/>
      <c r="J139" s="239"/>
      <c r="K139" s="7"/>
    </row>
    <row r="140" spans="1:11" ht="12.75">
      <c r="A140" s="483"/>
      <c r="B140" s="483"/>
      <c r="C140" s="482" t="s">
        <v>528</v>
      </c>
      <c r="D140" s="482"/>
      <c r="E140" s="492"/>
      <c r="F140" s="486"/>
      <c r="G140" s="486"/>
      <c r="H140" s="239"/>
      <c r="I140" s="239">
        <v>10</v>
      </c>
      <c r="J140" s="239"/>
      <c r="K140" s="7"/>
    </row>
    <row r="141" spans="1:11" ht="12.75">
      <c r="A141" s="483"/>
      <c r="B141" s="483"/>
      <c r="C141" s="516"/>
      <c r="D141" s="482"/>
      <c r="E141" s="492"/>
      <c r="F141" s="486"/>
      <c r="G141" s="486"/>
      <c r="H141" s="239"/>
      <c r="I141" s="239"/>
      <c r="J141" s="239"/>
      <c r="K141" s="7"/>
    </row>
    <row r="142" spans="1:11" ht="12.75">
      <c r="A142" s="666" t="s">
        <v>145</v>
      </c>
      <c r="B142" s="667"/>
      <c r="C142" s="667"/>
      <c r="D142" s="668"/>
      <c r="E142" s="498"/>
      <c r="F142" s="499">
        <f>SUM(F115:F141)</f>
        <v>1362</v>
      </c>
      <c r="G142" s="499">
        <f>SUM(G115:G141)</f>
        <v>2400</v>
      </c>
      <c r="H142" s="499">
        <f>SUM(H115:H141)</f>
        <v>0</v>
      </c>
      <c r="I142" s="499">
        <f>+I115+I119+I123+I127+I131+I137</f>
        <v>20</v>
      </c>
      <c r="J142" s="499">
        <f>SUM(J115:J141)</f>
        <v>3782</v>
      </c>
      <c r="K142" s="7"/>
    </row>
    <row r="143" spans="1:11" s="91" customFormat="1" ht="12.75">
      <c r="A143" s="93"/>
      <c r="B143" s="93"/>
      <c r="C143" s="509"/>
      <c r="D143" s="202"/>
      <c r="E143" s="203"/>
      <c r="F143" s="204"/>
      <c r="G143" s="204"/>
      <c r="H143" s="204"/>
      <c r="I143" s="204"/>
      <c r="J143" s="204"/>
      <c r="K143" s="116"/>
    </row>
    <row r="144" spans="1:11" s="91" customFormat="1" ht="12.75">
      <c r="A144" s="93"/>
      <c r="B144" s="93"/>
      <c r="C144" s="509"/>
      <c r="D144" s="202"/>
      <c r="E144" s="203"/>
      <c r="F144" s="204"/>
      <c r="G144" s="204"/>
      <c r="H144" s="204"/>
      <c r="I144" s="204"/>
      <c r="J144" s="204"/>
      <c r="K144" s="116"/>
    </row>
    <row r="145" spans="1:11" ht="12.75">
      <c r="A145" s="478" t="s">
        <v>120</v>
      </c>
      <c r="B145" s="478"/>
      <c r="C145" s="515"/>
      <c r="D145" s="299"/>
      <c r="E145" s="489"/>
      <c r="F145" s="490"/>
      <c r="G145" s="490"/>
      <c r="H145" s="490"/>
      <c r="I145" s="490"/>
      <c r="J145" s="490"/>
      <c r="K145" s="7"/>
    </row>
    <row r="146" spans="1:11" s="1" customFormat="1" ht="12.75">
      <c r="A146" s="478"/>
      <c r="B146" s="484" t="s">
        <v>465</v>
      </c>
      <c r="C146" s="515"/>
      <c r="D146" s="484"/>
      <c r="E146" s="495"/>
      <c r="F146" s="493">
        <f>+E147+E148</f>
        <v>180</v>
      </c>
      <c r="G146" s="493"/>
      <c r="H146" s="481">
        <v>200</v>
      </c>
      <c r="I146" s="481"/>
      <c r="J146" s="481">
        <f>SUM(F146:I146)</f>
        <v>380</v>
      </c>
      <c r="K146" s="10"/>
    </row>
    <row r="147" spans="1:11" ht="12.75">
      <c r="A147" s="483"/>
      <c r="B147" s="483"/>
      <c r="C147" s="516"/>
      <c r="D147" s="482" t="s">
        <v>466</v>
      </c>
      <c r="E147" s="492">
        <v>180</v>
      </c>
      <c r="F147" s="486"/>
      <c r="G147" s="486"/>
      <c r="H147" s="239"/>
      <c r="I147" s="239"/>
      <c r="J147" s="239"/>
      <c r="K147" s="7"/>
    </row>
    <row r="148" spans="1:11" ht="12.75">
      <c r="A148" s="483"/>
      <c r="B148" s="483"/>
      <c r="C148" s="516"/>
      <c r="D148" s="482"/>
      <c r="E148" s="492"/>
      <c r="F148" s="486"/>
      <c r="G148" s="486"/>
      <c r="H148" s="239"/>
      <c r="I148" s="239"/>
      <c r="J148" s="239"/>
      <c r="K148" s="7"/>
    </row>
    <row r="149" spans="1:11" s="1" customFormat="1" ht="12.75">
      <c r="A149" s="478"/>
      <c r="B149" s="484" t="s">
        <v>522</v>
      </c>
      <c r="C149" s="515"/>
      <c r="D149" s="484"/>
      <c r="E149" s="495"/>
      <c r="F149" s="493">
        <f>+E150+E151</f>
        <v>231</v>
      </c>
      <c r="G149" s="493"/>
      <c r="H149" s="481"/>
      <c r="I149" s="481"/>
      <c r="J149" s="481">
        <f>SUM(F149:I149)</f>
        <v>231</v>
      </c>
      <c r="K149" s="10"/>
    </row>
    <row r="150" spans="1:11" ht="12.75">
      <c r="A150" s="483"/>
      <c r="B150" s="483"/>
      <c r="C150" s="516"/>
      <c r="D150" s="482" t="s">
        <v>523</v>
      </c>
      <c r="E150" s="492">
        <v>115.5</v>
      </c>
      <c r="F150" s="486"/>
      <c r="G150" s="486"/>
      <c r="H150" s="239"/>
      <c r="I150" s="239"/>
      <c r="J150" s="239"/>
      <c r="K150" s="7"/>
    </row>
    <row r="151" spans="1:11" ht="12.75">
      <c r="A151" s="483"/>
      <c r="B151" s="483"/>
      <c r="C151" s="516"/>
      <c r="D151" s="482" t="s">
        <v>524</v>
      </c>
      <c r="E151" s="492">
        <v>115.5</v>
      </c>
      <c r="F151" s="486"/>
      <c r="G151" s="486"/>
      <c r="H151" s="239"/>
      <c r="I151" s="239"/>
      <c r="J151" s="239"/>
      <c r="K151" s="7"/>
    </row>
    <row r="152" spans="1:11" s="1" customFormat="1" ht="12.75">
      <c r="A152" s="478"/>
      <c r="B152" s="484"/>
      <c r="C152" s="515"/>
      <c r="D152" s="484"/>
      <c r="E152" s="495"/>
      <c r="G152" s="493"/>
      <c r="H152" s="481"/>
      <c r="I152" s="481"/>
      <c r="K152" s="10"/>
    </row>
    <row r="153" spans="1:11" s="1" customFormat="1" ht="12.75">
      <c r="A153" s="478"/>
      <c r="B153" s="484" t="s">
        <v>525</v>
      </c>
      <c r="C153" s="515"/>
      <c r="D153" s="484"/>
      <c r="E153" s="495"/>
      <c r="F153" s="493">
        <f>+E154+E155</f>
        <v>231</v>
      </c>
      <c r="G153" s="493">
        <v>225</v>
      </c>
      <c r="H153" s="481"/>
      <c r="I153" s="481"/>
      <c r="J153" s="481">
        <f>SUM(F153:I153)</f>
        <v>456</v>
      </c>
      <c r="K153" s="10"/>
    </row>
    <row r="154" spans="1:11" ht="12.75">
      <c r="A154" s="483"/>
      <c r="B154" s="483"/>
      <c r="C154" s="516"/>
      <c r="D154" s="482" t="s">
        <v>526</v>
      </c>
      <c r="E154" s="492">
        <v>115.5</v>
      </c>
      <c r="F154" s="486"/>
      <c r="G154" s="486"/>
      <c r="H154" s="239"/>
      <c r="I154" s="239"/>
      <c r="J154" s="239"/>
      <c r="K154" s="7"/>
    </row>
    <row r="155" spans="1:11" ht="12.75">
      <c r="A155" s="483"/>
      <c r="B155" s="483"/>
      <c r="C155" s="516"/>
      <c r="D155" s="482" t="s">
        <v>524</v>
      </c>
      <c r="E155" s="492">
        <v>115.5</v>
      </c>
      <c r="F155" s="486"/>
      <c r="G155" s="486"/>
      <c r="H155" s="239"/>
      <c r="I155" s="239"/>
      <c r="J155" s="239"/>
      <c r="K155" s="7"/>
    </row>
    <row r="156" spans="1:11" ht="12.75">
      <c r="A156" s="209"/>
      <c r="B156" s="500"/>
      <c r="C156" s="512"/>
      <c r="D156" s="521"/>
      <c r="E156" s="492"/>
      <c r="F156" s="486"/>
      <c r="G156" s="486"/>
      <c r="H156" s="239"/>
      <c r="I156" s="239"/>
      <c r="J156" s="239"/>
      <c r="K156" s="7"/>
    </row>
    <row r="157" spans="1:11" ht="12.75">
      <c r="A157" s="666" t="s">
        <v>145</v>
      </c>
      <c r="B157" s="667"/>
      <c r="C157" s="667"/>
      <c r="D157" s="668"/>
      <c r="E157" s="498"/>
      <c r="F157" s="499">
        <f>SUM(F146:F156)</f>
        <v>642</v>
      </c>
      <c r="G157" s="499">
        <f>SUM(G146:G156)</f>
        <v>225</v>
      </c>
      <c r="H157" s="499">
        <f>SUM(H146:H156)</f>
        <v>200</v>
      </c>
      <c r="I157" s="499">
        <f>+I146+I149+I152</f>
        <v>0</v>
      </c>
      <c r="J157" s="499">
        <f>SUM(J146:J156)</f>
        <v>1067</v>
      </c>
      <c r="K157" s="7"/>
    </row>
    <row r="158" spans="1:11" s="91" customFormat="1" ht="12.75">
      <c r="A158" s="93"/>
      <c r="B158" s="93"/>
      <c r="C158" s="509"/>
      <c r="D158" s="202"/>
      <c r="E158" s="203"/>
      <c r="F158" s="204"/>
      <c r="G158" s="204"/>
      <c r="H158" s="204"/>
      <c r="I158" s="204"/>
      <c r="J158" s="204"/>
      <c r="K158" s="116"/>
    </row>
    <row r="159" spans="1:11" s="91" customFormat="1" ht="12.75">
      <c r="A159" s="93"/>
      <c r="B159" s="93"/>
      <c r="C159" s="509"/>
      <c r="D159" s="202"/>
      <c r="E159" s="203"/>
      <c r="F159" s="204"/>
      <c r="G159" s="204"/>
      <c r="H159" s="204"/>
      <c r="I159" s="204"/>
      <c r="J159" s="204"/>
      <c r="K159" s="116"/>
    </row>
    <row r="160" spans="1:11" ht="12.75">
      <c r="A160" s="478" t="s">
        <v>119</v>
      </c>
      <c r="B160" s="478"/>
      <c r="C160" s="515"/>
      <c r="D160" s="299"/>
      <c r="E160" s="489"/>
      <c r="F160" s="490"/>
      <c r="G160" s="490"/>
      <c r="H160" s="490"/>
      <c r="I160" s="490"/>
      <c r="J160" s="490"/>
      <c r="K160" s="7"/>
    </row>
    <row r="161" spans="1:11" s="1" customFormat="1" ht="12.75">
      <c r="A161" s="478"/>
      <c r="B161" s="484" t="s">
        <v>486</v>
      </c>
      <c r="C161" s="515"/>
      <c r="D161" s="484"/>
      <c r="E161" s="495"/>
      <c r="F161" s="493">
        <f>+E162+E163</f>
        <v>115.5</v>
      </c>
      <c r="G161" s="493">
        <v>196</v>
      </c>
      <c r="H161" s="481"/>
      <c r="I161" s="493">
        <f>+H162+H163</f>
        <v>0</v>
      </c>
      <c r="J161" s="481">
        <f>SUM(F161:I161)</f>
        <v>311.5</v>
      </c>
      <c r="K161" s="10"/>
    </row>
    <row r="162" spans="1:11" ht="12.75">
      <c r="A162" s="483"/>
      <c r="B162" s="483"/>
      <c r="C162" s="516"/>
      <c r="D162" s="482" t="s">
        <v>487</v>
      </c>
      <c r="E162" s="492">
        <v>115.5</v>
      </c>
      <c r="F162" s="486"/>
      <c r="G162" s="486"/>
      <c r="H162" s="239"/>
      <c r="I162" s="239"/>
      <c r="J162" s="239"/>
      <c r="K162" s="7"/>
    </row>
    <row r="163" spans="1:11" ht="12.75">
      <c r="A163" s="483"/>
      <c r="B163" s="483"/>
      <c r="C163" s="516"/>
      <c r="D163" s="482"/>
      <c r="E163" s="492"/>
      <c r="F163" s="486"/>
      <c r="G163" s="486"/>
      <c r="H163" s="239"/>
      <c r="I163" s="239"/>
      <c r="J163" s="239"/>
      <c r="K163" s="7"/>
    </row>
    <row r="164" spans="1:11" s="1" customFormat="1" ht="12.75">
      <c r="A164" s="478"/>
      <c r="B164" s="484" t="s">
        <v>510</v>
      </c>
      <c r="C164" s="515"/>
      <c r="D164" s="484"/>
      <c r="E164" s="495"/>
      <c r="F164" s="493">
        <f>+E165+E167</f>
        <v>115.5</v>
      </c>
      <c r="G164" s="493">
        <v>196</v>
      </c>
      <c r="H164" s="481"/>
      <c r="I164" s="493">
        <f>SUM(I166)</f>
        <v>20</v>
      </c>
      <c r="J164" s="481">
        <f>SUM(F164:I164)</f>
        <v>331.5</v>
      </c>
      <c r="K164" s="10"/>
    </row>
    <row r="165" spans="1:11" ht="12.75">
      <c r="A165" s="483"/>
      <c r="B165" s="483"/>
      <c r="C165" s="516"/>
      <c r="D165" s="482" t="s">
        <v>508</v>
      </c>
      <c r="E165" s="492">
        <v>115.5</v>
      </c>
      <c r="F165" s="486"/>
      <c r="G165" s="486"/>
      <c r="H165" s="239"/>
      <c r="I165" s="239"/>
      <c r="J165" s="239"/>
      <c r="K165" s="7"/>
    </row>
    <row r="166" spans="1:11" ht="12.75">
      <c r="A166" s="483"/>
      <c r="B166" s="483"/>
      <c r="C166" s="482" t="s">
        <v>509</v>
      </c>
      <c r="E166" s="492"/>
      <c r="F166" s="486"/>
      <c r="G166" s="486"/>
      <c r="H166" s="239"/>
      <c r="I166" s="239">
        <v>20</v>
      </c>
      <c r="J166" s="239"/>
      <c r="K166" s="7"/>
    </row>
    <row r="167" spans="1:11" ht="12.75">
      <c r="A167" s="483"/>
      <c r="B167" s="483"/>
      <c r="C167" s="516"/>
      <c r="D167" s="482"/>
      <c r="E167" s="492"/>
      <c r="F167" s="486"/>
      <c r="G167" s="486"/>
      <c r="H167" s="239"/>
      <c r="I167" s="239"/>
      <c r="J167" s="239"/>
      <c r="K167" s="7"/>
    </row>
    <row r="168" spans="1:11" ht="12.75">
      <c r="A168" s="666" t="s">
        <v>145</v>
      </c>
      <c r="B168" s="667"/>
      <c r="C168" s="667"/>
      <c r="D168" s="668"/>
      <c r="E168" s="498"/>
      <c r="F168" s="499">
        <f>SUM(F161:F167)</f>
        <v>231</v>
      </c>
      <c r="G168" s="499">
        <f>SUM(G161:G167)</f>
        <v>392</v>
      </c>
      <c r="H168" s="499">
        <f>SUM(H161:H167)</f>
        <v>0</v>
      </c>
      <c r="I168" s="499">
        <f>+I164+I161</f>
        <v>20</v>
      </c>
      <c r="J168" s="499">
        <f>SUM(J161:J167)</f>
        <v>643</v>
      </c>
      <c r="K168" s="7"/>
    </row>
    <row r="169" spans="1:11" s="91" customFormat="1" ht="12.75">
      <c r="A169" s="93"/>
      <c r="B169" s="93"/>
      <c r="C169" s="509"/>
      <c r="D169" s="202"/>
      <c r="E169" s="203"/>
      <c r="F169" s="204"/>
      <c r="G169" s="204"/>
      <c r="H169" s="204"/>
      <c r="I169" s="204"/>
      <c r="J169" s="204"/>
      <c r="K169" s="116"/>
    </row>
    <row r="170" spans="1:11" s="91" customFormat="1" ht="12.75">
      <c r="A170" s="93"/>
      <c r="B170" s="93"/>
      <c r="C170" s="509"/>
      <c r="D170" s="202"/>
      <c r="E170" s="203"/>
      <c r="F170" s="204"/>
      <c r="G170" s="204"/>
      <c r="H170" s="204"/>
      <c r="I170" s="204"/>
      <c r="J170" s="204"/>
      <c r="K170" s="116"/>
    </row>
    <row r="171" spans="1:11" ht="17.25" customHeight="1" hidden="1">
      <c r="A171" s="515" t="s">
        <v>519</v>
      </c>
      <c r="B171" s="478"/>
      <c r="C171" s="515"/>
      <c r="D171" s="299"/>
      <c r="E171" s="489"/>
      <c r="F171" s="490"/>
      <c r="G171" s="490"/>
      <c r="H171" s="490"/>
      <c r="I171" s="490"/>
      <c r="J171" s="490"/>
      <c r="K171" s="7"/>
    </row>
    <row r="172" spans="1:11" ht="12.75" hidden="1">
      <c r="A172" s="483"/>
      <c r="B172" s="483"/>
      <c r="C172" s="516"/>
      <c r="D172" s="484"/>
      <c r="E172" s="485"/>
      <c r="F172" s="486">
        <f>+E173+E174</f>
        <v>0</v>
      </c>
      <c r="G172" s="486"/>
      <c r="H172" s="239"/>
      <c r="I172" s="239"/>
      <c r="J172" s="239">
        <f>SUM(F172:I172)</f>
        <v>0</v>
      </c>
      <c r="K172" s="7"/>
    </row>
    <row r="173" spans="1:11" ht="12.75" hidden="1">
      <c r="A173" s="483"/>
      <c r="B173" s="483"/>
      <c r="C173" s="516"/>
      <c r="D173" s="482" t="s">
        <v>199</v>
      </c>
      <c r="E173" s="492"/>
      <c r="F173" s="486"/>
      <c r="G173" s="486"/>
      <c r="H173" s="239"/>
      <c r="I173" s="239"/>
      <c r="J173" s="239"/>
      <c r="K173" s="7"/>
    </row>
    <row r="174" spans="1:11" ht="12.75" hidden="1">
      <c r="A174" s="483"/>
      <c r="B174" s="483"/>
      <c r="C174" s="516"/>
      <c r="D174" s="482" t="s">
        <v>200</v>
      </c>
      <c r="E174" s="492"/>
      <c r="F174" s="486"/>
      <c r="G174" s="486"/>
      <c r="H174" s="239"/>
      <c r="I174" s="239"/>
      <c r="J174" s="239"/>
      <c r="K174" s="7"/>
    </row>
    <row r="175" spans="1:11" ht="12.75" hidden="1">
      <c r="A175" s="483"/>
      <c r="B175" s="483"/>
      <c r="C175" s="516"/>
      <c r="D175" s="482"/>
      <c r="E175" s="492"/>
      <c r="F175" s="486"/>
      <c r="G175" s="486"/>
      <c r="H175" s="239"/>
      <c r="I175" s="239"/>
      <c r="J175" s="239"/>
      <c r="K175" s="7"/>
    </row>
    <row r="176" spans="1:11" ht="12.75" hidden="1">
      <c r="A176" s="483"/>
      <c r="B176" s="483"/>
      <c r="C176" s="516"/>
      <c r="D176" s="482"/>
      <c r="E176" s="492"/>
      <c r="F176" s="486"/>
      <c r="G176" s="486"/>
      <c r="H176" s="239"/>
      <c r="I176" s="239"/>
      <c r="J176" s="239"/>
      <c r="K176" s="7"/>
    </row>
    <row r="177" spans="1:11" ht="12.75" hidden="1">
      <c r="A177" s="483"/>
      <c r="B177" s="483"/>
      <c r="C177" s="516"/>
      <c r="D177" s="497" t="s">
        <v>145</v>
      </c>
      <c r="E177" s="498"/>
      <c r="F177" s="499">
        <f>SUM(F172:F176)</f>
        <v>0</v>
      </c>
      <c r="G177" s="499">
        <f>SUM(G172:G176)</f>
        <v>0</v>
      </c>
      <c r="H177" s="499">
        <f>SUM(H172:H176)</f>
        <v>0</v>
      </c>
      <c r="I177" s="499">
        <f>SUM(I172:I176)</f>
        <v>0</v>
      </c>
      <c r="J177" s="499">
        <f>SUM(J172:J176)</f>
        <v>0</v>
      </c>
      <c r="K177" s="7"/>
    </row>
    <row r="178" spans="1:11" ht="12.75">
      <c r="A178" s="478" t="s">
        <v>113</v>
      </c>
      <c r="B178" s="478"/>
      <c r="C178" s="515"/>
      <c r="D178" s="299"/>
      <c r="E178" s="489"/>
      <c r="F178" s="490"/>
      <c r="G178" s="490"/>
      <c r="H178" s="490"/>
      <c r="I178" s="490"/>
      <c r="J178" s="490"/>
      <c r="K178" s="7"/>
    </row>
    <row r="179" spans="1:11" ht="12.75">
      <c r="A179" s="483"/>
      <c r="B179" s="483"/>
      <c r="C179" s="516"/>
      <c r="D179" s="299"/>
      <c r="E179" s="489"/>
      <c r="F179" s="490"/>
      <c r="G179" s="490"/>
      <c r="H179" s="490"/>
      <c r="I179" s="490"/>
      <c r="J179" s="490"/>
      <c r="K179" s="7"/>
    </row>
    <row r="180" spans="1:11" s="1" customFormat="1" ht="12.75">
      <c r="A180" s="478"/>
      <c r="B180" s="484" t="s">
        <v>476</v>
      </c>
      <c r="C180" s="515"/>
      <c r="D180" s="484"/>
      <c r="E180" s="495"/>
      <c r="F180" s="493">
        <f>+E181+E182</f>
        <v>115.6</v>
      </c>
      <c r="G180" s="493">
        <v>174</v>
      </c>
      <c r="H180" s="481"/>
      <c r="I180" s="481"/>
      <c r="J180" s="481">
        <f>SUM(F180:I180)</f>
        <v>289.6</v>
      </c>
      <c r="K180" s="10"/>
    </row>
    <row r="181" spans="1:11" ht="12.75">
      <c r="A181" s="483"/>
      <c r="B181" s="483"/>
      <c r="C181" s="516"/>
      <c r="D181" s="482" t="s">
        <v>315</v>
      </c>
      <c r="E181" s="492">
        <v>57.8</v>
      </c>
      <c r="F181" s="486"/>
      <c r="G181" s="486"/>
      <c r="H181" s="239"/>
      <c r="I181" s="239"/>
      <c r="J181" s="239"/>
      <c r="K181" s="7"/>
    </row>
    <row r="182" spans="1:11" ht="12.75">
      <c r="A182" s="483"/>
      <c r="B182" s="483"/>
      <c r="C182" s="516"/>
      <c r="D182" s="482" t="s">
        <v>322</v>
      </c>
      <c r="E182" s="492">
        <v>57.8</v>
      </c>
      <c r="F182" s="486"/>
      <c r="G182" s="486"/>
      <c r="H182" s="239"/>
      <c r="I182" s="239"/>
      <c r="J182" s="239"/>
      <c r="K182" s="7"/>
    </row>
    <row r="183" spans="1:11" ht="12.75">
      <c r="A183" s="483"/>
      <c r="B183" s="483"/>
      <c r="C183" s="516"/>
      <c r="D183" s="482"/>
      <c r="E183" s="492"/>
      <c r="F183" s="486"/>
      <c r="G183" s="486"/>
      <c r="H183" s="239"/>
      <c r="I183" s="239"/>
      <c r="J183" s="239"/>
      <c r="K183" s="7"/>
    </row>
    <row r="184" spans="1:11" s="1" customFormat="1" ht="12.75">
      <c r="A184" s="478"/>
      <c r="B184" s="484" t="s">
        <v>480</v>
      </c>
      <c r="C184" s="515"/>
      <c r="D184" s="484"/>
      <c r="E184" s="495"/>
      <c r="F184" s="493">
        <f>+E185+E186</f>
        <v>180</v>
      </c>
      <c r="G184" s="493">
        <v>174</v>
      </c>
      <c r="H184" s="481"/>
      <c r="I184" s="481"/>
      <c r="J184" s="481">
        <f>SUM(F184:I184)</f>
        <v>354</v>
      </c>
      <c r="K184" s="10"/>
    </row>
    <row r="185" spans="1:11" ht="12.75">
      <c r="A185" s="483"/>
      <c r="B185" s="483"/>
      <c r="C185" s="516"/>
      <c r="D185" s="482" t="s">
        <v>315</v>
      </c>
      <c r="E185" s="492">
        <v>90</v>
      </c>
      <c r="F185" s="486"/>
      <c r="G185" s="486"/>
      <c r="H185" s="239"/>
      <c r="I185" s="239"/>
      <c r="J185" s="239"/>
      <c r="K185" s="7"/>
    </row>
    <row r="186" spans="1:11" ht="12.75">
      <c r="A186" s="483"/>
      <c r="B186" s="483"/>
      <c r="C186" s="516"/>
      <c r="D186" s="482" t="s">
        <v>481</v>
      </c>
      <c r="E186" s="492">
        <v>90</v>
      </c>
      <c r="F186" s="486"/>
      <c r="G186" s="486"/>
      <c r="H186" s="239"/>
      <c r="I186" s="239"/>
      <c r="J186" s="239"/>
      <c r="K186" s="7"/>
    </row>
    <row r="187" spans="1:11" ht="12.75">
      <c r="A187" s="483"/>
      <c r="B187" s="483"/>
      <c r="C187" s="516"/>
      <c r="D187" s="482"/>
      <c r="E187" s="492"/>
      <c r="F187" s="486"/>
      <c r="G187" s="486"/>
      <c r="H187" s="239"/>
      <c r="I187" s="239"/>
      <c r="J187" s="239"/>
      <c r="K187" s="7"/>
    </row>
    <row r="188" spans="1:11" s="1" customFormat="1" ht="12.75">
      <c r="A188" s="478"/>
      <c r="B188" s="484" t="s">
        <v>491</v>
      </c>
      <c r="C188" s="515"/>
      <c r="D188" s="484"/>
      <c r="E188" s="495"/>
      <c r="F188" s="493">
        <f>+E189+E190</f>
        <v>115.6</v>
      </c>
      <c r="G188" s="493">
        <v>174</v>
      </c>
      <c r="H188" s="481"/>
      <c r="I188" s="481"/>
      <c r="J188" s="481">
        <f>SUM(F188:I188)</f>
        <v>289.6</v>
      </c>
      <c r="K188" s="10"/>
    </row>
    <row r="189" spans="1:11" ht="12.75">
      <c r="A189" s="483"/>
      <c r="B189" s="483"/>
      <c r="C189" s="516"/>
      <c r="D189" s="482" t="s">
        <v>315</v>
      </c>
      <c r="E189" s="492">
        <v>57.8</v>
      </c>
      <c r="F189" s="486"/>
      <c r="G189" s="486"/>
      <c r="H189" s="239"/>
      <c r="I189" s="239"/>
      <c r="J189" s="239"/>
      <c r="K189" s="7"/>
    </row>
    <row r="190" spans="1:11" ht="12.75">
      <c r="A190" s="483"/>
      <c r="B190" s="483"/>
      <c r="C190" s="516"/>
      <c r="D190" s="482" t="s">
        <v>490</v>
      </c>
      <c r="E190" s="492">
        <v>57.8</v>
      </c>
      <c r="F190" s="486"/>
      <c r="G190" s="486"/>
      <c r="H190" s="239"/>
      <c r="I190" s="239"/>
      <c r="J190" s="239"/>
      <c r="K190" s="7"/>
    </row>
    <row r="191" spans="1:11" ht="12.75">
      <c r="A191" s="483"/>
      <c r="B191" s="483"/>
      <c r="C191" s="516"/>
      <c r="D191" s="482"/>
      <c r="E191" s="492"/>
      <c r="F191" s="486"/>
      <c r="G191" s="486"/>
      <c r="H191" s="239"/>
      <c r="I191" s="239"/>
      <c r="J191" s="239"/>
      <c r="K191" s="7"/>
    </row>
    <row r="192" spans="1:11" s="1" customFormat="1" ht="12.75">
      <c r="A192" s="478"/>
      <c r="B192" s="484" t="s">
        <v>494</v>
      </c>
      <c r="C192" s="515"/>
      <c r="D192" s="484"/>
      <c r="E192" s="495"/>
      <c r="F192" s="493">
        <f>+E193+E194</f>
        <v>180</v>
      </c>
      <c r="G192" s="493">
        <v>174</v>
      </c>
      <c r="H192" s="481"/>
      <c r="I192" s="481"/>
      <c r="J192" s="481">
        <f>SUM(F192:I192)</f>
        <v>354</v>
      </c>
      <c r="K192" s="10"/>
    </row>
    <row r="193" spans="1:11" ht="12.75">
      <c r="A193" s="483"/>
      <c r="B193" s="483"/>
      <c r="C193" s="516"/>
      <c r="D193" s="482" t="s">
        <v>315</v>
      </c>
      <c r="E193" s="492">
        <v>90</v>
      </c>
      <c r="F193" s="486"/>
      <c r="G193" s="486"/>
      <c r="H193" s="239"/>
      <c r="I193" s="239"/>
      <c r="J193" s="239"/>
      <c r="K193" s="7"/>
    </row>
    <row r="194" spans="1:11" ht="12.75">
      <c r="A194" s="483"/>
      <c r="B194" s="483"/>
      <c r="C194" s="516"/>
      <c r="D194" s="482" t="s">
        <v>481</v>
      </c>
      <c r="E194" s="492">
        <v>90</v>
      </c>
      <c r="F194" s="486"/>
      <c r="G194" s="486"/>
      <c r="H194" s="239"/>
      <c r="I194" s="239"/>
      <c r="J194" s="239"/>
      <c r="K194" s="7"/>
    </row>
    <row r="195" spans="1:11" ht="12.75">
      <c r="A195" s="483"/>
      <c r="B195" s="483"/>
      <c r="C195" s="516"/>
      <c r="D195" s="482"/>
      <c r="E195" s="492"/>
      <c r="F195" s="486"/>
      <c r="G195" s="486"/>
      <c r="H195" s="239"/>
      <c r="I195" s="239"/>
      <c r="J195" s="239"/>
      <c r="K195" s="7"/>
    </row>
    <row r="196" spans="1:11" ht="12.75">
      <c r="A196" s="483"/>
      <c r="B196" s="483"/>
      <c r="C196" s="516"/>
      <c r="D196" s="497" t="s">
        <v>145</v>
      </c>
      <c r="E196" s="498"/>
      <c r="F196" s="499">
        <f>SUM(F179:F195)</f>
        <v>591.2</v>
      </c>
      <c r="G196" s="499">
        <f>SUM(G179:G195)</f>
        <v>696</v>
      </c>
      <c r="H196" s="499">
        <f>SUM(H179:H195)</f>
        <v>0</v>
      </c>
      <c r="I196" s="499">
        <f>+I180+I184+I188+I192</f>
        <v>0</v>
      </c>
      <c r="J196" s="499">
        <f>SUM(J179:J195)</f>
        <v>1287.2</v>
      </c>
      <c r="K196" s="7"/>
    </row>
    <row r="197" spans="1:11" s="91" customFormat="1" ht="12.75">
      <c r="A197" s="93"/>
      <c r="B197" s="93"/>
      <c r="C197" s="509"/>
      <c r="D197" s="202"/>
      <c r="E197" s="203"/>
      <c r="F197" s="204"/>
      <c r="G197" s="204"/>
      <c r="H197" s="204"/>
      <c r="I197" s="204"/>
      <c r="J197" s="204"/>
      <c r="K197" s="116"/>
    </row>
    <row r="198" spans="1:11" s="91" customFormat="1" ht="12.75">
      <c r="A198" s="93"/>
      <c r="B198" s="93"/>
      <c r="C198" s="509"/>
      <c r="D198" s="202"/>
      <c r="E198" s="203"/>
      <c r="F198" s="204"/>
      <c r="G198" s="204"/>
      <c r="H198" s="204"/>
      <c r="I198" s="204"/>
      <c r="J198" s="204"/>
      <c r="K198" s="116"/>
    </row>
    <row r="199" spans="1:11" s="91" customFormat="1" ht="12.75">
      <c r="A199" s="93"/>
      <c r="B199" s="93"/>
      <c r="C199" s="509"/>
      <c r="D199" s="202"/>
      <c r="E199" s="203"/>
      <c r="F199" s="204"/>
      <c r="G199" s="204"/>
      <c r="H199" s="204"/>
      <c r="I199" s="204"/>
      <c r="J199" s="204"/>
      <c r="K199" s="116"/>
    </row>
    <row r="200" spans="1:11" ht="12.75">
      <c r="A200" s="478" t="s">
        <v>127</v>
      </c>
      <c r="B200" s="478"/>
      <c r="C200" s="515"/>
      <c r="D200" s="299"/>
      <c r="E200" s="489"/>
      <c r="F200" s="490"/>
      <c r="G200" s="490"/>
      <c r="H200" s="490"/>
      <c r="I200" s="490"/>
      <c r="J200" s="490"/>
      <c r="K200" s="7"/>
    </row>
    <row r="201" spans="1:11" s="1" customFormat="1" ht="12.75">
      <c r="A201" s="478"/>
      <c r="B201" s="484" t="s">
        <v>501</v>
      </c>
      <c r="C201" s="515"/>
      <c r="D201" s="484"/>
      <c r="E201" s="495"/>
      <c r="F201" s="493">
        <f>+E202+E203</f>
        <v>90</v>
      </c>
      <c r="G201" s="493"/>
      <c r="H201" s="481">
        <v>60</v>
      </c>
      <c r="I201" s="481">
        <f>SUM(I203)</f>
        <v>30</v>
      </c>
      <c r="J201" s="481">
        <f>SUM(F201:I201)</f>
        <v>180</v>
      </c>
      <c r="K201" s="10"/>
    </row>
    <row r="202" spans="1:11" ht="12.75">
      <c r="A202" s="483"/>
      <c r="B202" s="483"/>
      <c r="C202" s="516"/>
      <c r="D202" s="482" t="s">
        <v>298</v>
      </c>
      <c r="E202" s="492">
        <v>90</v>
      </c>
      <c r="F202" s="486"/>
      <c r="G202" s="486"/>
      <c r="H202" s="239"/>
      <c r="I202" s="239"/>
      <c r="J202" s="239"/>
      <c r="K202" s="7"/>
    </row>
    <row r="203" spans="1:11" ht="25.5">
      <c r="A203" s="483"/>
      <c r="B203" s="483"/>
      <c r="C203" s="516" t="s">
        <v>520</v>
      </c>
      <c r="D203" s="482"/>
      <c r="E203" s="492"/>
      <c r="F203" s="486"/>
      <c r="G203" s="486"/>
      <c r="H203" s="239"/>
      <c r="I203" s="239">
        <v>30</v>
      </c>
      <c r="J203" s="239"/>
      <c r="K203" s="7"/>
    </row>
    <row r="204" spans="1:11" ht="12.75">
      <c r="A204" s="483"/>
      <c r="B204" s="483"/>
      <c r="C204" s="516"/>
      <c r="D204" s="482"/>
      <c r="E204" s="492"/>
      <c r="F204" s="486"/>
      <c r="G204" s="486"/>
      <c r="H204" s="239"/>
      <c r="I204" s="239"/>
      <c r="J204" s="239"/>
      <c r="K204" s="7"/>
    </row>
    <row r="205" spans="1:11" ht="12.75">
      <c r="A205" s="483"/>
      <c r="B205" s="483"/>
      <c r="C205" s="516"/>
      <c r="D205" s="497" t="s">
        <v>145</v>
      </c>
      <c r="E205" s="498"/>
      <c r="F205" s="499">
        <f>SUM(F201:F204)</f>
        <v>90</v>
      </c>
      <c r="G205" s="499">
        <f>SUM(G201:G204)</f>
        <v>0</v>
      </c>
      <c r="H205" s="499">
        <f>SUM(H201:H204)</f>
        <v>60</v>
      </c>
      <c r="I205" s="499">
        <f>+I201</f>
        <v>30</v>
      </c>
      <c r="J205" s="499">
        <f>SUM(J201:J204)</f>
        <v>180</v>
      </c>
      <c r="K205" s="7"/>
    </row>
    <row r="206" spans="1:11" s="91" customFormat="1" ht="13.5" customHeight="1">
      <c r="A206" s="93"/>
      <c r="B206" s="93"/>
      <c r="C206" s="509"/>
      <c r="D206" s="202"/>
      <c r="E206" s="203"/>
      <c r="F206" s="204"/>
      <c r="G206" s="204"/>
      <c r="H206" s="204"/>
      <c r="I206" s="204"/>
      <c r="J206" s="204"/>
      <c r="K206" s="116"/>
    </row>
    <row r="207" spans="1:11" s="91" customFormat="1" ht="13.5" customHeight="1">
      <c r="A207" s="93"/>
      <c r="B207" s="93"/>
      <c r="C207" s="509"/>
      <c r="D207" s="202"/>
      <c r="E207" s="203"/>
      <c r="F207" s="204"/>
      <c r="G207" s="204"/>
      <c r="H207" s="204"/>
      <c r="I207" s="204"/>
      <c r="J207" s="204"/>
      <c r="K207" s="116"/>
    </row>
    <row r="208" spans="1:11" ht="12.75">
      <c r="A208" s="478" t="s">
        <v>111</v>
      </c>
      <c r="B208" s="478"/>
      <c r="C208" s="515"/>
      <c r="D208" s="299"/>
      <c r="E208" s="489"/>
      <c r="F208" s="490"/>
      <c r="G208" s="490"/>
      <c r="H208" s="490"/>
      <c r="I208" s="490"/>
      <c r="J208" s="490"/>
      <c r="K208" s="7"/>
    </row>
    <row r="209" spans="1:11" s="1" customFormat="1" ht="12.75">
      <c r="A209" s="478"/>
      <c r="B209" s="484" t="s">
        <v>469</v>
      </c>
      <c r="C209" s="515"/>
      <c r="D209" s="484"/>
      <c r="E209" s="495"/>
      <c r="F209" s="493">
        <f>+E210+E211</f>
        <v>115.5</v>
      </c>
      <c r="G209" s="493">
        <v>0</v>
      </c>
      <c r="H209" s="481"/>
      <c r="I209" s="481"/>
      <c r="J209" s="481">
        <f>SUM(F209:I209)</f>
        <v>115.5</v>
      </c>
      <c r="K209" s="10"/>
    </row>
    <row r="210" spans="1:11" ht="12.75">
      <c r="A210" s="483"/>
      <c r="B210" s="483"/>
      <c r="C210" s="516"/>
      <c r="D210" s="482" t="s">
        <v>468</v>
      </c>
      <c r="E210" s="492">
        <v>115.5</v>
      </c>
      <c r="F210" s="486"/>
      <c r="G210" s="486"/>
      <c r="H210" s="239"/>
      <c r="I210" s="239"/>
      <c r="J210" s="239"/>
      <c r="K210" s="7"/>
    </row>
    <row r="211" spans="1:11" ht="12.75">
      <c r="A211" s="483"/>
      <c r="B211" s="483"/>
      <c r="C211" s="516"/>
      <c r="D211" s="482"/>
      <c r="E211" s="492"/>
      <c r="F211" s="486"/>
      <c r="G211" s="486"/>
      <c r="H211" s="239"/>
      <c r="I211" s="239"/>
      <c r="J211" s="239"/>
      <c r="K211" s="7"/>
    </row>
    <row r="212" spans="1:11" ht="12.75">
      <c r="A212" s="483"/>
      <c r="B212" s="483"/>
      <c r="C212" s="516"/>
      <c r="D212" s="497" t="s">
        <v>145</v>
      </c>
      <c r="E212" s="498"/>
      <c r="F212" s="499">
        <f>SUM(F209:F211)</f>
        <v>115.5</v>
      </c>
      <c r="G212" s="499">
        <f>SUM(G209:G211)</f>
        <v>0</v>
      </c>
      <c r="H212" s="499">
        <f>SUM(H209:H211)</f>
        <v>0</v>
      </c>
      <c r="I212" s="499">
        <f>SUM(I209:I211)</f>
        <v>0</v>
      </c>
      <c r="J212" s="499">
        <f>SUM(J209:J211)</f>
        <v>115.5</v>
      </c>
      <c r="K212" s="7"/>
    </row>
    <row r="213" spans="1:11" s="91" customFormat="1" ht="13.5" customHeight="1">
      <c r="A213" s="93"/>
      <c r="B213" s="93"/>
      <c r="C213" s="509"/>
      <c r="D213" s="202"/>
      <c r="E213" s="203"/>
      <c r="F213" s="204"/>
      <c r="G213" s="204"/>
      <c r="H213" s="204"/>
      <c r="I213" s="204"/>
      <c r="J213" s="204"/>
      <c r="K213" s="116"/>
    </row>
    <row r="214" spans="4:11" ht="12.75">
      <c r="D214" s="54"/>
      <c r="E214" s="48"/>
      <c r="F214" s="30"/>
      <c r="G214" s="30"/>
      <c r="J214" s="10"/>
      <c r="K214" s="7"/>
    </row>
    <row r="215" spans="1:10" ht="12.75">
      <c r="A215" s="210"/>
      <c r="B215" s="501"/>
      <c r="C215" s="513"/>
      <c r="D215" s="220" t="s">
        <v>158</v>
      </c>
      <c r="E215" s="221"/>
      <c r="F215" s="222">
        <f>F98+F111+F157+F142+F196+F177+F168+F205+F212</f>
        <v>4893.2</v>
      </c>
      <c r="G215" s="222">
        <f>G98+G111+G157+G142+G196+G177+G168+G205+G212</f>
        <v>4848</v>
      </c>
      <c r="H215" s="222">
        <f>H98+H111+H157+H142+H196+H177+H168+H205+H212</f>
        <v>760</v>
      </c>
      <c r="I215" s="222">
        <f>I98+I111+I157+I142+I196+I177+I168+I205+I212</f>
        <v>130</v>
      </c>
      <c r="J215" s="222">
        <f>J98+J111+J157+J142+J196+J177+J168+J205+J212</f>
        <v>10631.2</v>
      </c>
    </row>
    <row r="216" spans="1:10" ht="12.75">
      <c r="A216" s="211"/>
      <c r="B216" s="502"/>
      <c r="C216" s="514"/>
      <c r="D216" s="216"/>
      <c r="E216" s="217"/>
      <c r="F216" s="218"/>
      <c r="G216" s="218"/>
      <c r="H216" s="218"/>
      <c r="I216" s="218"/>
      <c r="J216" s="219"/>
    </row>
    <row r="217" spans="5:11" ht="12.75">
      <c r="E217" s="50"/>
      <c r="F217" s="33"/>
      <c r="G217" s="27"/>
      <c r="J217" s="10"/>
      <c r="K217" s="7"/>
    </row>
    <row r="218" spans="4:11" ht="12.75">
      <c r="D218" s="35" t="s">
        <v>3</v>
      </c>
      <c r="E218" s="49"/>
      <c r="F218" s="30">
        <f>F61+F215</f>
        <v>6089.5</v>
      </c>
      <c r="G218" s="30">
        <f>G61+G215</f>
        <v>5455.5</v>
      </c>
      <c r="H218" s="30">
        <f>H61+H215</f>
        <v>940</v>
      </c>
      <c r="I218" s="30">
        <f>I61+I215</f>
        <v>130</v>
      </c>
      <c r="J218" s="30">
        <f>J61+J215</f>
        <v>12615</v>
      </c>
      <c r="K218" s="7"/>
    </row>
    <row r="219" spans="4:11" ht="12.75">
      <c r="D219" s="254"/>
      <c r="F219" s="30"/>
      <c r="G219" s="30"/>
      <c r="H219" s="30"/>
      <c r="I219" s="30"/>
      <c r="J219" s="30"/>
      <c r="K219" s="7"/>
    </row>
    <row r="220" spans="4:11" ht="12.75">
      <c r="D220" s="254"/>
      <c r="F220" s="30"/>
      <c r="G220" s="30"/>
      <c r="H220" s="30"/>
      <c r="I220" s="30"/>
      <c r="J220" s="30"/>
      <c r="K220" s="7"/>
    </row>
    <row r="221" spans="5:11" ht="12.75">
      <c r="E221" s="50"/>
      <c r="F221" s="33"/>
      <c r="G221" s="27"/>
      <c r="J221" s="10"/>
      <c r="K221" s="7"/>
    </row>
    <row r="222" spans="5:11" ht="12.75">
      <c r="E222" s="50"/>
      <c r="F222" s="33"/>
      <c r="G222" s="81" t="s">
        <v>150</v>
      </c>
      <c r="J222" s="10">
        <f>J215</f>
        <v>10631.2</v>
      </c>
      <c r="K222" s="7"/>
    </row>
    <row r="223" spans="5:11" ht="12.75">
      <c r="E223" s="50"/>
      <c r="F223" s="33"/>
      <c r="G223" s="81"/>
      <c r="J223" s="10"/>
      <c r="K223" s="7"/>
    </row>
    <row r="224" spans="5:11" ht="12.75">
      <c r="E224" s="49"/>
      <c r="F224" s="30"/>
      <c r="G224" s="1"/>
      <c r="J224" s="10"/>
      <c r="K224" s="7"/>
    </row>
    <row r="225" spans="5:11" ht="13.5" thickBot="1">
      <c r="E225" s="50"/>
      <c r="F225" s="33"/>
      <c r="G225" s="81" t="s">
        <v>4</v>
      </c>
      <c r="J225" s="82">
        <f>J61</f>
        <v>1983.8</v>
      </c>
      <c r="K225" s="7"/>
    </row>
    <row r="226" spans="5:11" ht="12.75">
      <c r="E226" s="50"/>
      <c r="F226" s="33"/>
      <c r="G226" s="27"/>
      <c r="J226" s="10"/>
      <c r="K226" s="7"/>
    </row>
    <row r="227" spans="1:11" ht="12.75">
      <c r="A227" s="92"/>
      <c r="B227" s="92"/>
      <c r="C227" s="503"/>
      <c r="G227" s="1" t="s">
        <v>5</v>
      </c>
      <c r="J227" s="10">
        <f>J222+J225</f>
        <v>12615</v>
      </c>
      <c r="K227" s="10"/>
    </row>
    <row r="228" spans="4:12" ht="15.75" thickBot="1">
      <c r="D228" s="1"/>
      <c r="E228" s="1"/>
      <c r="F228" s="1"/>
      <c r="G228" s="1"/>
      <c r="J228" s="82"/>
      <c r="K228" s="32"/>
      <c r="L228" s="7"/>
    </row>
    <row r="229" spans="5:10" ht="12.75">
      <c r="E229" s="50"/>
      <c r="J229" s="10"/>
    </row>
    <row r="230" spans="5:10" ht="12.75">
      <c r="E230" s="50"/>
      <c r="J230" s="10"/>
    </row>
    <row r="231" spans="4:10" ht="12.75">
      <c r="D231" s="200" t="s">
        <v>38</v>
      </c>
      <c r="F231" s="10">
        <f>F215</f>
        <v>4893.2</v>
      </c>
      <c r="G231" s="10"/>
      <c r="H231" s="10"/>
      <c r="I231" s="10"/>
      <c r="J231" s="1"/>
    </row>
    <row r="232" spans="1:10" ht="12.75">
      <c r="A232" s="92"/>
      <c r="B232" s="92"/>
      <c r="C232" s="503"/>
      <c r="D232" s="200" t="s">
        <v>39</v>
      </c>
      <c r="F232" s="1"/>
      <c r="G232" s="10">
        <f>G215</f>
        <v>4848</v>
      </c>
      <c r="H232" s="10"/>
      <c r="I232" s="10"/>
      <c r="J232" s="10"/>
    </row>
    <row r="233" spans="4:10" ht="12.75">
      <c r="D233" s="200" t="s">
        <v>40</v>
      </c>
      <c r="F233" s="1"/>
      <c r="G233" s="1"/>
      <c r="H233" s="10">
        <f>H215</f>
        <v>760</v>
      </c>
      <c r="I233" s="10">
        <f>I215</f>
        <v>130</v>
      </c>
      <c r="J233" s="1"/>
    </row>
    <row r="234" spans="4:10" ht="12.75">
      <c r="D234" s="54"/>
      <c r="F234" s="1"/>
      <c r="G234" s="1"/>
      <c r="H234" s="10"/>
      <c r="I234" s="10"/>
      <c r="J234" s="10">
        <f>F231+G232+H233</f>
        <v>10501.2</v>
      </c>
    </row>
    <row r="235" spans="4:10" ht="12.75">
      <c r="D235" s="54"/>
      <c r="F235" s="1"/>
      <c r="G235" s="1"/>
      <c r="H235" s="10"/>
      <c r="I235" s="10"/>
      <c r="J235" s="10"/>
    </row>
    <row r="236" spans="4:10" ht="12.75">
      <c r="D236" s="54"/>
      <c r="F236" s="1"/>
      <c r="G236" s="1"/>
      <c r="H236" s="10"/>
      <c r="I236" s="10"/>
      <c r="J236" s="10"/>
    </row>
    <row r="237" spans="4:10" ht="12.75">
      <c r="D237" s="51"/>
      <c r="F237" s="1"/>
      <c r="G237" s="1"/>
      <c r="H237" s="10"/>
      <c r="I237" s="10"/>
      <c r="J237" s="10"/>
    </row>
    <row r="238" spans="1:10" ht="12.75">
      <c r="A238" s="654"/>
      <c r="B238" s="654"/>
      <c r="C238" s="654"/>
      <c r="D238" s="654"/>
      <c r="F238" s="1"/>
      <c r="G238" s="1"/>
      <c r="H238" s="10"/>
      <c r="I238" s="10"/>
      <c r="J238" s="10"/>
    </row>
    <row r="239" spans="4:10" ht="12.75">
      <c r="D239" s="54"/>
      <c r="F239" s="1"/>
      <c r="G239" s="1"/>
      <c r="H239" s="10"/>
      <c r="I239" s="10"/>
      <c r="J239" s="10"/>
    </row>
    <row r="240" spans="4:10" ht="12.75">
      <c r="D240" s="54"/>
      <c r="F240" s="1"/>
      <c r="G240" s="1"/>
      <c r="H240" s="10"/>
      <c r="I240" s="10"/>
      <c r="J240" s="10"/>
    </row>
    <row r="241" spans="4:10" ht="12.75">
      <c r="D241" s="54"/>
      <c r="F241" s="1"/>
      <c r="G241" s="1"/>
      <c r="H241" s="10"/>
      <c r="I241" s="10"/>
      <c r="J241" s="10"/>
    </row>
    <row r="242" spans="4:10" ht="12.75">
      <c r="D242" s="54"/>
      <c r="F242" s="1"/>
      <c r="G242" s="1"/>
      <c r="H242" s="10"/>
      <c r="I242" s="10"/>
      <c r="J242" s="10"/>
    </row>
    <row r="243" spans="4:10" ht="12.75">
      <c r="D243" s="54"/>
      <c r="F243" s="1"/>
      <c r="G243" s="1"/>
      <c r="H243" s="10"/>
      <c r="I243" s="10"/>
      <c r="J243" s="10"/>
    </row>
    <row r="244" spans="4:10" ht="12.75">
      <c r="D244" s="54"/>
      <c r="F244" s="1"/>
      <c r="G244" s="1"/>
      <c r="H244" s="10"/>
      <c r="I244" s="10"/>
      <c r="J244" s="10"/>
    </row>
    <row r="245" spans="4:10" ht="12.75">
      <c r="D245" s="54"/>
      <c r="F245" s="1"/>
      <c r="G245" s="1"/>
      <c r="H245" s="10"/>
      <c r="I245" s="10"/>
      <c r="J245" s="10"/>
    </row>
    <row r="246" spans="4:10" ht="12.75">
      <c r="D246" s="54"/>
      <c r="F246" s="1"/>
      <c r="G246" s="1"/>
      <c r="H246" s="10"/>
      <c r="I246" s="10"/>
      <c r="J246" s="10"/>
    </row>
    <row r="247" spans="4:10" ht="12.75">
      <c r="D247" s="54"/>
      <c r="F247" s="1"/>
      <c r="G247" s="1"/>
      <c r="H247" s="10"/>
      <c r="I247" s="10"/>
      <c r="J247" s="10"/>
    </row>
    <row r="248" spans="4:10" ht="12.75">
      <c r="D248" s="54"/>
      <c r="F248" s="1"/>
      <c r="G248" s="1"/>
      <c r="H248" s="10"/>
      <c r="I248" s="10"/>
      <c r="J248" s="10"/>
    </row>
    <row r="249" spans="4:10" ht="12.75">
      <c r="D249" s="51"/>
      <c r="F249" s="1"/>
      <c r="G249" s="1"/>
      <c r="H249" s="10"/>
      <c r="I249" s="10"/>
      <c r="J249" s="10"/>
    </row>
    <row r="250" spans="4:10" ht="12.75">
      <c r="D250" s="51"/>
      <c r="F250" s="1"/>
      <c r="G250" s="1"/>
      <c r="H250" s="10"/>
      <c r="I250" s="10"/>
      <c r="J250" s="10"/>
    </row>
    <row r="251" spans="4:10" ht="12.75">
      <c r="D251" s="54"/>
      <c r="F251" s="1"/>
      <c r="G251" s="1"/>
      <c r="H251" s="10"/>
      <c r="I251" s="10"/>
      <c r="J251" s="10"/>
    </row>
    <row r="252" spans="4:10" ht="12.75">
      <c r="D252" s="54"/>
      <c r="F252" s="1"/>
      <c r="G252" s="1"/>
      <c r="H252" s="10"/>
      <c r="I252" s="10"/>
      <c r="J252" s="10"/>
    </row>
    <row r="253" spans="4:10" ht="12.75">
      <c r="D253" s="54"/>
      <c r="F253" s="1"/>
      <c r="G253" s="1"/>
      <c r="H253" s="10"/>
      <c r="I253" s="10"/>
      <c r="J253" s="10"/>
    </row>
    <row r="254" spans="4:10" ht="12.75">
      <c r="D254" s="54"/>
      <c r="F254" s="1"/>
      <c r="G254" s="1"/>
      <c r="H254" s="10"/>
      <c r="I254" s="10"/>
      <c r="J254" s="10"/>
    </row>
    <row r="255" spans="4:10" ht="12.75">
      <c r="D255" s="54"/>
      <c r="F255" s="1"/>
      <c r="G255" s="1"/>
      <c r="H255" s="10"/>
      <c r="I255" s="10"/>
      <c r="J255" s="10"/>
    </row>
    <row r="256" spans="4:10" ht="12.75">
      <c r="D256" s="54"/>
      <c r="F256" s="1"/>
      <c r="G256" s="1"/>
      <c r="H256" s="10"/>
      <c r="I256" s="10"/>
      <c r="J256" s="1"/>
    </row>
    <row r="257" spans="4:10" ht="12.75">
      <c r="D257" s="51"/>
      <c r="F257" s="1"/>
      <c r="G257" s="1"/>
      <c r="H257" s="10"/>
      <c r="I257" s="10"/>
      <c r="J257" s="1"/>
    </row>
    <row r="258" spans="4:10" ht="12.75">
      <c r="D258" s="51"/>
      <c r="F258" s="1"/>
      <c r="G258" s="1"/>
      <c r="H258" s="10"/>
      <c r="I258" s="10"/>
      <c r="J258" s="1"/>
    </row>
    <row r="259" spans="4:10" ht="12.75">
      <c r="D259" s="51"/>
      <c r="F259" s="1"/>
      <c r="G259" s="1"/>
      <c r="H259" s="10"/>
      <c r="I259" s="10"/>
      <c r="J259" s="1"/>
    </row>
    <row r="260" spans="4:10" ht="12.75">
      <c r="D260" s="51"/>
      <c r="F260" s="1"/>
      <c r="G260" s="1"/>
      <c r="H260" s="10"/>
      <c r="I260" s="10"/>
      <c r="J260" s="1"/>
    </row>
    <row r="261" spans="4:10" ht="12.75">
      <c r="D261" s="51"/>
      <c r="F261" s="1"/>
      <c r="G261" s="1"/>
      <c r="H261" s="10"/>
      <c r="I261" s="10"/>
      <c r="J261" s="1"/>
    </row>
    <row r="262" spans="4:10" ht="12.75">
      <c r="D262" s="51"/>
      <c r="F262" s="1"/>
      <c r="G262" s="1"/>
      <c r="H262" s="10"/>
      <c r="I262" s="10"/>
      <c r="J262" s="1"/>
    </row>
    <row r="263" spans="4:10" ht="12.75">
      <c r="D263" s="51"/>
      <c r="F263" s="1"/>
      <c r="G263" s="1"/>
      <c r="H263" s="10"/>
      <c r="I263" s="10"/>
      <c r="J263" s="1"/>
    </row>
    <row r="264" spans="4:10" ht="12.75">
      <c r="D264" s="47"/>
      <c r="F264" s="1"/>
      <c r="G264" s="1"/>
      <c r="H264" s="10"/>
      <c r="I264" s="10"/>
      <c r="J264" s="1"/>
    </row>
    <row r="265" spans="4:10" ht="12.75">
      <c r="D265" s="55"/>
      <c r="J265" s="10"/>
    </row>
    <row r="267" spans="4:10" ht="12.75">
      <c r="D267" s="35"/>
      <c r="J267" s="10"/>
    </row>
    <row r="269" spans="4:10" ht="12.75">
      <c r="D269" s="35"/>
      <c r="J269" s="10"/>
    </row>
    <row r="270" spans="4:10" ht="12.75">
      <c r="D270" s="35"/>
      <c r="J270" s="10"/>
    </row>
    <row r="271" ht="12.75">
      <c r="D271" s="35"/>
    </row>
    <row r="272" ht="12.75">
      <c r="D272" s="35"/>
    </row>
    <row r="273" ht="12.75">
      <c r="D273" s="35"/>
    </row>
    <row r="274" ht="12.75">
      <c r="D274" s="35"/>
    </row>
    <row r="275" ht="12.75">
      <c r="D275" s="35"/>
    </row>
    <row r="276" ht="12.75">
      <c r="D276" s="51"/>
    </row>
    <row r="277" ht="12.75">
      <c r="D277" s="51"/>
    </row>
  </sheetData>
  <sheetProtection/>
  <mergeCells count="17">
    <mergeCell ref="A142:D142"/>
    <mergeCell ref="A157:D157"/>
    <mergeCell ref="A168:D168"/>
    <mergeCell ref="A61:D61"/>
    <mergeCell ref="A62:D62"/>
    <mergeCell ref="A98:D98"/>
    <mergeCell ref="A111:D111"/>
    <mergeCell ref="A9:J9"/>
    <mergeCell ref="A238:D238"/>
    <mergeCell ref="A7:J7"/>
    <mergeCell ref="D11:D12"/>
    <mergeCell ref="A11:A12"/>
    <mergeCell ref="B11:B12"/>
    <mergeCell ref="C11:C12"/>
    <mergeCell ref="A37:D37"/>
    <mergeCell ref="A51:D51"/>
    <mergeCell ref="A58:D58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33"/>
  <sheetViews>
    <sheetView zoomScale="70" zoomScaleNormal="70" zoomScalePageLayoutView="0" workbookViewId="0" topLeftCell="A1">
      <selection activeCell="E27" sqref="E27"/>
    </sheetView>
  </sheetViews>
  <sheetFormatPr defaultColWidth="11.421875" defaultRowHeight="12.75"/>
  <cols>
    <col min="1" max="1" width="10.57421875" style="452" customWidth="1"/>
    <col min="2" max="2" width="18.28125" style="453" customWidth="1"/>
    <col min="3" max="3" width="12.8515625" style="453" customWidth="1"/>
    <col min="4" max="4" width="32.28125" style="454" customWidth="1"/>
    <col min="5" max="5" width="15.421875" style="454" customWidth="1"/>
    <col min="6" max="6" width="103.7109375" style="454" customWidth="1"/>
    <col min="7" max="7" width="16.421875" style="455" hidden="1" customWidth="1"/>
    <col min="8" max="8" width="17.421875" style="456" customWidth="1"/>
    <col min="9" max="9" width="7.7109375" style="456" customWidth="1"/>
    <col min="10" max="10" width="8.8515625" style="456" customWidth="1"/>
    <col min="11" max="11" width="18.140625" style="456" customWidth="1"/>
    <col min="12" max="12" width="20.57421875" style="456" hidden="1" customWidth="1"/>
    <col min="13" max="13" width="11.421875" style="457" customWidth="1"/>
  </cols>
  <sheetData>
    <row r="1" spans="1:13" ht="12.75">
      <c r="A1" s="411"/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/>
    </row>
    <row r="2" spans="1:13" ht="15.75">
      <c r="A2" s="411"/>
      <c r="B2" s="412"/>
      <c r="C2" s="412"/>
      <c r="D2" s="413" t="s">
        <v>204</v>
      </c>
      <c r="E2" s="414">
        <v>810</v>
      </c>
      <c r="F2" s="415"/>
      <c r="G2" s="411"/>
      <c r="H2" s="411"/>
      <c r="I2" s="411"/>
      <c r="J2" s="411"/>
      <c r="K2" s="411"/>
      <c r="L2" s="411"/>
      <c r="M2"/>
    </row>
    <row r="3" spans="1:13" ht="15.75">
      <c r="A3" s="411"/>
      <c r="B3" s="412"/>
      <c r="C3" s="412"/>
      <c r="D3" s="413" t="s">
        <v>205</v>
      </c>
      <c r="E3" s="414" t="s">
        <v>206</v>
      </c>
      <c r="F3" s="415"/>
      <c r="G3" s="411"/>
      <c r="H3" s="411"/>
      <c r="I3" s="411"/>
      <c r="J3" s="411"/>
      <c r="K3" s="411"/>
      <c r="L3" s="411"/>
      <c r="M3"/>
    </row>
    <row r="4" spans="1:13" ht="12" customHeight="1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/>
    </row>
    <row r="5" spans="1:13" ht="20.25" customHeight="1">
      <c r="A5" s="675" t="s">
        <v>328</v>
      </c>
      <c r="B5" s="675"/>
      <c r="C5" s="675"/>
      <c r="D5" s="675"/>
      <c r="E5" s="675"/>
      <c r="F5" s="675"/>
      <c r="G5" s="675"/>
      <c r="H5" s="675"/>
      <c r="I5" s="675"/>
      <c r="J5" s="675"/>
      <c r="K5" s="675"/>
      <c r="L5" s="675"/>
      <c r="M5"/>
    </row>
    <row r="6" spans="1:13" ht="20.25" customHeight="1">
      <c r="A6" s="437"/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37"/>
      <c r="M6"/>
    </row>
    <row r="7" spans="1:13" ht="18" hidden="1">
      <c r="A7" s="437"/>
      <c r="B7" s="437"/>
      <c r="C7" s="437"/>
      <c r="D7" s="437"/>
      <c r="E7" s="437"/>
      <c r="F7" s="437"/>
      <c r="G7" s="437"/>
      <c r="H7" s="437"/>
      <c r="I7" s="449"/>
      <c r="J7" s="450"/>
      <c r="K7" s="438">
        <f>+K9+K8</f>
        <v>493414.00000000006</v>
      </c>
      <c r="L7" s="438"/>
      <c r="M7"/>
    </row>
    <row r="8" spans="1:13" ht="18" hidden="1">
      <c r="A8" s="437"/>
      <c r="B8" s="437"/>
      <c r="C8" s="437"/>
      <c r="D8" s="437"/>
      <c r="E8" s="437"/>
      <c r="F8" s="437"/>
      <c r="G8" s="437"/>
      <c r="H8" s="437"/>
      <c r="I8" s="449"/>
      <c r="J8" s="450"/>
      <c r="K8" s="438">
        <v>0</v>
      </c>
      <c r="L8" s="438"/>
      <c r="M8"/>
    </row>
    <row r="9" spans="1:13" ht="18" hidden="1">
      <c r="A9" s="416"/>
      <c r="B9" s="416"/>
      <c r="C9" s="416"/>
      <c r="D9" s="416"/>
      <c r="E9" s="416"/>
      <c r="F9" s="439"/>
      <c r="G9" s="439"/>
      <c r="H9" s="439"/>
      <c r="I9" s="449"/>
      <c r="J9" s="450"/>
      <c r="K9" s="438">
        <v>493414.00000000006</v>
      </c>
      <c r="L9" s="438"/>
      <c r="M9"/>
    </row>
    <row r="10" spans="1:13" ht="15.75" customHeight="1" hidden="1">
      <c r="A10" s="416"/>
      <c r="B10" s="416"/>
      <c r="C10" s="416"/>
      <c r="D10" s="416"/>
      <c r="E10" s="416"/>
      <c r="F10" s="416"/>
      <c r="G10" s="416"/>
      <c r="H10" s="440"/>
      <c r="I10" s="440"/>
      <c r="J10" s="437"/>
      <c r="K10" s="440"/>
      <c r="L10" s="440"/>
      <c r="M10"/>
    </row>
    <row r="11" spans="1:13" ht="24" customHeight="1">
      <c r="A11" s="417"/>
      <c r="B11" s="418"/>
      <c r="C11" s="419"/>
      <c r="D11" s="419"/>
      <c r="E11" s="419"/>
      <c r="F11" s="419"/>
      <c r="G11" s="420"/>
      <c r="H11" s="674">
        <v>40931</v>
      </c>
      <c r="I11" s="674"/>
      <c r="J11" s="674"/>
      <c r="K11" s="674"/>
      <c r="L11" s="674"/>
      <c r="M11"/>
    </row>
    <row r="12" spans="1:13" ht="40.5" customHeight="1">
      <c r="A12" s="676" t="s">
        <v>207</v>
      </c>
      <c r="B12" s="678" t="s">
        <v>208</v>
      </c>
      <c r="C12" s="680" t="s">
        <v>207</v>
      </c>
      <c r="D12" s="680" t="s">
        <v>329</v>
      </c>
      <c r="E12" s="680" t="s">
        <v>330</v>
      </c>
      <c r="F12" s="680" t="s">
        <v>331</v>
      </c>
      <c r="G12" s="672" t="s">
        <v>209</v>
      </c>
      <c r="H12" s="672" t="s">
        <v>332</v>
      </c>
      <c r="I12" s="682" t="s">
        <v>210</v>
      </c>
      <c r="J12" s="682"/>
      <c r="K12" s="672" t="s">
        <v>211</v>
      </c>
      <c r="L12" s="672" t="s">
        <v>212</v>
      </c>
      <c r="M12"/>
    </row>
    <row r="13" spans="1:13" ht="24" customHeight="1">
      <c r="A13" s="677"/>
      <c r="B13" s="679"/>
      <c r="C13" s="681"/>
      <c r="D13" s="681"/>
      <c r="E13" s="681"/>
      <c r="F13" s="681"/>
      <c r="G13" s="673"/>
      <c r="H13" s="673"/>
      <c r="I13" s="451" t="s">
        <v>213</v>
      </c>
      <c r="J13" s="451" t="s">
        <v>214</v>
      </c>
      <c r="K13" s="673"/>
      <c r="L13" s="673"/>
      <c r="M13"/>
    </row>
    <row r="14" spans="1:12" ht="12.75">
      <c r="A14" s="452" t="s">
        <v>215</v>
      </c>
      <c r="B14" s="453" t="s">
        <v>147</v>
      </c>
      <c r="C14" s="453" t="s">
        <v>333</v>
      </c>
      <c r="D14" s="454" t="s">
        <v>334</v>
      </c>
      <c r="E14" s="454" t="s">
        <v>335</v>
      </c>
      <c r="F14" s="454" t="s">
        <v>336</v>
      </c>
      <c r="G14" s="455">
        <v>0</v>
      </c>
      <c r="H14" s="456">
        <v>240</v>
      </c>
      <c r="I14" s="456">
        <v>0</v>
      </c>
      <c r="J14" s="456">
        <v>0</v>
      </c>
      <c r="K14" s="456">
        <v>239.5</v>
      </c>
      <c r="L14" s="456">
        <v>0.5</v>
      </c>
    </row>
    <row r="15" spans="1:12" ht="12.75">
      <c r="A15" s="452" t="s">
        <v>215</v>
      </c>
      <c r="B15" s="453" t="s">
        <v>147</v>
      </c>
      <c r="C15" s="453" t="s">
        <v>337</v>
      </c>
      <c r="D15" s="454" t="s">
        <v>220</v>
      </c>
      <c r="E15" s="454" t="s">
        <v>338</v>
      </c>
      <c r="F15" s="454" t="s">
        <v>339</v>
      </c>
      <c r="G15" s="455">
        <v>0</v>
      </c>
      <c r="H15" s="456">
        <v>1901</v>
      </c>
      <c r="I15" s="456">
        <v>0</v>
      </c>
      <c r="J15" s="456">
        <v>0</v>
      </c>
      <c r="K15" s="456">
        <v>1901</v>
      </c>
      <c r="L15" s="456">
        <v>0</v>
      </c>
    </row>
    <row r="16" spans="1:12" ht="12.75">
      <c r="A16" s="452" t="s">
        <v>215</v>
      </c>
      <c r="B16" s="453" t="s">
        <v>147</v>
      </c>
      <c r="C16" s="453" t="s">
        <v>340</v>
      </c>
      <c r="D16" s="454" t="s">
        <v>216</v>
      </c>
      <c r="E16" s="454" t="s">
        <v>341</v>
      </c>
      <c r="F16" s="454" t="s">
        <v>342</v>
      </c>
      <c r="G16" s="455">
        <v>0</v>
      </c>
      <c r="H16" s="456">
        <v>486</v>
      </c>
      <c r="I16" s="456">
        <v>0</v>
      </c>
      <c r="J16" s="456">
        <v>0</v>
      </c>
      <c r="K16" s="456">
        <v>486</v>
      </c>
      <c r="L16" s="456">
        <v>0</v>
      </c>
    </row>
    <row r="17" spans="1:12" ht="12.75">
      <c r="A17" s="452" t="s">
        <v>215</v>
      </c>
      <c r="B17" s="453" t="s">
        <v>147</v>
      </c>
      <c r="C17" s="453" t="s">
        <v>343</v>
      </c>
      <c r="D17" s="454" t="s">
        <v>217</v>
      </c>
      <c r="E17" s="454" t="s">
        <v>344</v>
      </c>
      <c r="F17" s="454" t="s">
        <v>345</v>
      </c>
      <c r="G17" s="455">
        <v>0</v>
      </c>
      <c r="H17" s="456">
        <v>279</v>
      </c>
      <c r="I17" s="456">
        <v>0</v>
      </c>
      <c r="J17" s="456">
        <v>0</v>
      </c>
      <c r="K17" s="456">
        <v>279</v>
      </c>
      <c r="L17" s="456">
        <v>0</v>
      </c>
    </row>
    <row r="18" spans="1:12" ht="12.75">
      <c r="A18" s="452" t="s">
        <v>215</v>
      </c>
      <c r="B18" s="453" t="s">
        <v>147</v>
      </c>
      <c r="C18" s="453" t="s">
        <v>346</v>
      </c>
      <c r="D18" s="454" t="s">
        <v>221</v>
      </c>
      <c r="E18" s="454" t="s">
        <v>347</v>
      </c>
      <c r="F18" s="454" t="s">
        <v>348</v>
      </c>
      <c r="G18" s="455">
        <v>0</v>
      </c>
      <c r="H18" s="456">
        <v>410.21</v>
      </c>
      <c r="I18" s="456">
        <v>0</v>
      </c>
      <c r="J18" s="456">
        <v>0</v>
      </c>
      <c r="K18" s="456">
        <v>409.5</v>
      </c>
      <c r="L18" s="456">
        <v>0.71</v>
      </c>
    </row>
    <row r="19" spans="1:12" ht="12.75">
      <c r="A19" s="452" t="s">
        <v>215</v>
      </c>
      <c r="B19" s="453" t="s">
        <v>147</v>
      </c>
      <c r="C19" s="453" t="s">
        <v>349</v>
      </c>
      <c r="D19" s="454" t="s">
        <v>222</v>
      </c>
      <c r="E19" s="454" t="s">
        <v>350</v>
      </c>
      <c r="F19" s="454" t="s">
        <v>351</v>
      </c>
      <c r="G19" s="455">
        <v>0</v>
      </c>
      <c r="H19" s="456">
        <v>1400</v>
      </c>
      <c r="I19" s="456">
        <v>0</v>
      </c>
      <c r="J19" s="456">
        <v>0</v>
      </c>
      <c r="K19" s="456">
        <v>1400</v>
      </c>
      <c r="L19" s="456">
        <v>0</v>
      </c>
    </row>
    <row r="20" spans="1:12" ht="12.75">
      <c r="A20" s="452" t="s">
        <v>215</v>
      </c>
      <c r="B20" s="453" t="s">
        <v>147</v>
      </c>
      <c r="C20" s="453" t="s">
        <v>352</v>
      </c>
      <c r="D20" s="454" t="s">
        <v>224</v>
      </c>
      <c r="E20" s="454" t="s">
        <v>353</v>
      </c>
      <c r="F20" s="454" t="s">
        <v>354</v>
      </c>
      <c r="G20" s="455">
        <v>0</v>
      </c>
      <c r="H20" s="456">
        <v>84</v>
      </c>
      <c r="I20" s="456">
        <v>0</v>
      </c>
      <c r="J20" s="456">
        <v>0</v>
      </c>
      <c r="K20" s="456">
        <v>84</v>
      </c>
      <c r="L20" s="456">
        <v>0</v>
      </c>
    </row>
    <row r="21" spans="1:12" ht="12.75">
      <c r="A21" s="452" t="s">
        <v>215</v>
      </c>
      <c r="B21" s="453" t="s">
        <v>147</v>
      </c>
      <c r="C21" s="453" t="s">
        <v>355</v>
      </c>
      <c r="D21" s="454" t="s">
        <v>225</v>
      </c>
      <c r="E21" s="454" t="s">
        <v>356</v>
      </c>
      <c r="F21" s="454" t="s">
        <v>357</v>
      </c>
      <c r="G21" s="455">
        <v>0</v>
      </c>
      <c r="H21" s="456">
        <v>225</v>
      </c>
      <c r="I21" s="456">
        <v>0</v>
      </c>
      <c r="J21" s="456">
        <v>0</v>
      </c>
      <c r="K21" s="456">
        <v>225</v>
      </c>
      <c r="L21" s="456">
        <v>0</v>
      </c>
    </row>
    <row r="22" spans="1:12" ht="12.75">
      <c r="A22" s="452" t="s">
        <v>215</v>
      </c>
      <c r="B22" s="453" t="s">
        <v>147</v>
      </c>
      <c r="C22" s="453" t="s">
        <v>358</v>
      </c>
      <c r="D22" s="454" t="s">
        <v>226</v>
      </c>
      <c r="E22" s="454" t="s">
        <v>359</v>
      </c>
      <c r="F22" s="454" t="s">
        <v>360</v>
      </c>
      <c r="G22" s="455">
        <v>0</v>
      </c>
      <c r="H22" s="456">
        <v>169.5</v>
      </c>
      <c r="I22" s="456">
        <v>0</v>
      </c>
      <c r="J22" s="456">
        <v>0</v>
      </c>
      <c r="K22" s="456">
        <v>169.5</v>
      </c>
      <c r="L22" s="456">
        <v>0</v>
      </c>
    </row>
    <row r="23" spans="1:12" ht="12.75">
      <c r="A23" s="452" t="s">
        <v>215</v>
      </c>
      <c r="B23" s="453" t="s">
        <v>147</v>
      </c>
      <c r="C23" s="453" t="s">
        <v>361</v>
      </c>
      <c r="D23" s="454" t="s">
        <v>362</v>
      </c>
      <c r="E23" s="454" t="s">
        <v>363</v>
      </c>
      <c r="F23" s="454" t="s">
        <v>364</v>
      </c>
      <c r="G23" s="455">
        <v>0</v>
      </c>
      <c r="H23" s="456">
        <v>127.5</v>
      </c>
      <c r="I23" s="456">
        <v>0</v>
      </c>
      <c r="J23" s="456">
        <v>0</v>
      </c>
      <c r="K23" s="456">
        <v>127.5</v>
      </c>
      <c r="L23" s="456">
        <v>0</v>
      </c>
    </row>
    <row r="24" spans="1:12" ht="12.75">
      <c r="A24" s="452" t="s">
        <v>215</v>
      </c>
      <c r="B24" s="453" t="s">
        <v>147</v>
      </c>
      <c r="C24" s="453" t="s">
        <v>365</v>
      </c>
      <c r="D24" s="454" t="s">
        <v>366</v>
      </c>
      <c r="E24" s="454" t="s">
        <v>367</v>
      </c>
      <c r="F24" s="454" t="s">
        <v>368</v>
      </c>
      <c r="G24" s="455">
        <v>0</v>
      </c>
      <c r="H24" s="456">
        <v>25.5</v>
      </c>
      <c r="I24" s="456">
        <v>0</v>
      </c>
      <c r="J24" s="456">
        <v>0</v>
      </c>
      <c r="K24" s="456">
        <v>25.5</v>
      </c>
      <c r="L24" s="456">
        <v>0</v>
      </c>
    </row>
    <row r="25" spans="1:12" ht="12.75">
      <c r="A25" s="452" t="s">
        <v>215</v>
      </c>
      <c r="B25" s="453" t="s">
        <v>147</v>
      </c>
      <c r="C25" s="453" t="s">
        <v>369</v>
      </c>
      <c r="D25" s="454" t="s">
        <v>370</v>
      </c>
      <c r="E25" s="454" t="s">
        <v>371</v>
      </c>
      <c r="F25" s="454" t="s">
        <v>372</v>
      </c>
      <c r="G25" s="455">
        <v>0</v>
      </c>
      <c r="H25" s="456">
        <v>25</v>
      </c>
      <c r="I25" s="456">
        <v>0</v>
      </c>
      <c r="J25" s="456">
        <v>0</v>
      </c>
      <c r="K25" s="456">
        <v>25</v>
      </c>
      <c r="L25" s="456">
        <v>0</v>
      </c>
    </row>
    <row r="26" spans="1:12" ht="12.75">
      <c r="A26" s="452" t="s">
        <v>215</v>
      </c>
      <c r="B26" s="453" t="s">
        <v>147</v>
      </c>
      <c r="C26" s="453" t="s">
        <v>373</v>
      </c>
      <c r="D26" s="454" t="s">
        <v>219</v>
      </c>
      <c r="E26" s="454" t="s">
        <v>374</v>
      </c>
      <c r="F26" s="454" t="s">
        <v>375</v>
      </c>
      <c r="G26" s="455">
        <v>0</v>
      </c>
      <c r="H26" s="456">
        <v>590</v>
      </c>
      <c r="I26" s="456">
        <v>0</v>
      </c>
      <c r="J26" s="456">
        <v>0</v>
      </c>
      <c r="K26" s="456">
        <v>590</v>
      </c>
      <c r="L26" s="456">
        <v>0</v>
      </c>
    </row>
    <row r="27" spans="1:12" ht="12.75">
      <c r="A27" s="452" t="s">
        <v>215</v>
      </c>
      <c r="B27" s="453" t="s">
        <v>147</v>
      </c>
      <c r="C27" s="453" t="s">
        <v>376</v>
      </c>
      <c r="D27" s="454" t="s">
        <v>218</v>
      </c>
      <c r="E27" s="454" t="s">
        <v>377</v>
      </c>
      <c r="F27" s="454" t="s">
        <v>378</v>
      </c>
      <c r="G27" s="455">
        <v>0</v>
      </c>
      <c r="H27" s="456">
        <v>65.47</v>
      </c>
      <c r="I27" s="456">
        <v>0</v>
      </c>
      <c r="J27" s="456">
        <v>0</v>
      </c>
      <c r="K27" s="456">
        <v>65.47</v>
      </c>
      <c r="L27" s="456">
        <v>0</v>
      </c>
    </row>
    <row r="28" spans="1:12" ht="12.75">
      <c r="A28" s="452" t="s">
        <v>215</v>
      </c>
      <c r="B28" s="453" t="s">
        <v>147</v>
      </c>
      <c r="C28" s="453" t="s">
        <v>379</v>
      </c>
      <c r="D28" s="454" t="s">
        <v>229</v>
      </c>
      <c r="E28" s="454" t="s">
        <v>380</v>
      </c>
      <c r="F28" s="454" t="s">
        <v>381</v>
      </c>
      <c r="G28" s="455">
        <v>0</v>
      </c>
      <c r="H28" s="456">
        <v>80</v>
      </c>
      <c r="I28" s="456">
        <v>0</v>
      </c>
      <c r="J28" s="456">
        <v>0</v>
      </c>
      <c r="K28" s="456">
        <v>80</v>
      </c>
      <c r="L28" s="456">
        <v>0</v>
      </c>
    </row>
    <row r="29" spans="1:12" ht="12.75">
      <c r="A29" s="452" t="s">
        <v>215</v>
      </c>
      <c r="B29" s="453" t="s">
        <v>147</v>
      </c>
      <c r="C29" s="453" t="s">
        <v>382</v>
      </c>
      <c r="D29" s="454" t="s">
        <v>383</v>
      </c>
      <c r="E29" s="454" t="s">
        <v>384</v>
      </c>
      <c r="F29" s="454" t="s">
        <v>385</v>
      </c>
      <c r="G29" s="455">
        <v>0</v>
      </c>
      <c r="H29" s="456">
        <v>329</v>
      </c>
      <c r="I29" s="456">
        <v>0</v>
      </c>
      <c r="J29" s="456">
        <v>0</v>
      </c>
      <c r="K29" s="456">
        <v>329</v>
      </c>
      <c r="L29" s="456">
        <v>0</v>
      </c>
    </row>
    <row r="30" spans="1:12" ht="12.75">
      <c r="A30" s="452" t="s">
        <v>215</v>
      </c>
      <c r="B30" s="453" t="s">
        <v>147</v>
      </c>
      <c r="C30" s="453" t="s">
        <v>386</v>
      </c>
      <c r="D30" s="454" t="s">
        <v>387</v>
      </c>
      <c r="E30" s="454" t="s">
        <v>388</v>
      </c>
      <c r="F30" s="454" t="s">
        <v>389</v>
      </c>
      <c r="G30" s="455">
        <v>0</v>
      </c>
      <c r="H30" s="456">
        <v>650</v>
      </c>
      <c r="I30" s="456">
        <v>0</v>
      </c>
      <c r="J30" s="456">
        <v>0</v>
      </c>
      <c r="K30" s="456">
        <v>650</v>
      </c>
      <c r="L30" s="456">
        <v>0</v>
      </c>
    </row>
    <row r="31" spans="1:12" ht="12.75">
      <c r="A31" s="452" t="s">
        <v>215</v>
      </c>
      <c r="B31" s="453" t="s">
        <v>147</v>
      </c>
      <c r="C31" s="453" t="s">
        <v>386</v>
      </c>
      <c r="D31" s="454" t="s">
        <v>387</v>
      </c>
      <c r="E31" s="454" t="s">
        <v>390</v>
      </c>
      <c r="F31" s="454" t="s">
        <v>391</v>
      </c>
      <c r="G31" s="455">
        <v>0</v>
      </c>
      <c r="H31" s="456">
        <v>3136.5</v>
      </c>
      <c r="I31" s="456">
        <v>0</v>
      </c>
      <c r="J31" s="456">
        <v>0</v>
      </c>
      <c r="K31" s="456">
        <v>3136.5</v>
      </c>
      <c r="L31" s="456">
        <v>0</v>
      </c>
    </row>
    <row r="32" spans="1:12" ht="12.75">
      <c r="A32" s="452" t="s">
        <v>215</v>
      </c>
      <c r="B32" s="453" t="s">
        <v>147</v>
      </c>
      <c r="C32" s="453" t="s">
        <v>386</v>
      </c>
      <c r="D32" s="454" t="s">
        <v>387</v>
      </c>
      <c r="E32" s="454" t="s">
        <v>392</v>
      </c>
      <c r="F32" s="454" t="s">
        <v>393</v>
      </c>
      <c r="G32" s="455">
        <v>0</v>
      </c>
      <c r="H32" s="456">
        <v>1640</v>
      </c>
      <c r="I32" s="456">
        <v>0</v>
      </c>
      <c r="J32" s="456">
        <v>0</v>
      </c>
      <c r="K32" s="456">
        <v>1640</v>
      </c>
      <c r="L32" s="456">
        <v>0</v>
      </c>
    </row>
    <row r="33" spans="1:12" ht="12.75">
      <c r="A33" s="452" t="s">
        <v>215</v>
      </c>
      <c r="B33" s="453" t="s">
        <v>147</v>
      </c>
      <c r="C33" s="453" t="s">
        <v>386</v>
      </c>
      <c r="D33" s="454" t="s">
        <v>387</v>
      </c>
      <c r="E33" s="454" t="s">
        <v>394</v>
      </c>
      <c r="F33" s="454" t="s">
        <v>227</v>
      </c>
      <c r="G33" s="455">
        <v>0</v>
      </c>
      <c r="H33" s="456">
        <v>3124.2</v>
      </c>
      <c r="I33" s="456">
        <v>0</v>
      </c>
      <c r="J33" s="456">
        <v>0</v>
      </c>
      <c r="K33" s="456">
        <v>3124.2</v>
      </c>
      <c r="L33" s="456">
        <v>0</v>
      </c>
    </row>
    <row r="34" spans="1:12" ht="12.75">
      <c r="A34" s="452" t="s">
        <v>215</v>
      </c>
      <c r="B34" s="453" t="s">
        <v>147</v>
      </c>
      <c r="C34" s="453" t="s">
        <v>386</v>
      </c>
      <c r="D34" s="454" t="s">
        <v>387</v>
      </c>
      <c r="E34" s="454" t="s">
        <v>395</v>
      </c>
      <c r="F34" s="454" t="s">
        <v>396</v>
      </c>
      <c r="G34" s="455">
        <v>0</v>
      </c>
      <c r="H34" s="456">
        <v>0</v>
      </c>
      <c r="I34" s="456">
        <v>0</v>
      </c>
      <c r="J34" s="456">
        <v>0</v>
      </c>
      <c r="K34" s="456">
        <v>0</v>
      </c>
      <c r="L34" s="456">
        <v>0</v>
      </c>
    </row>
    <row r="35" spans="1:12" ht="12.75">
      <c r="A35" s="452" t="s">
        <v>228</v>
      </c>
      <c r="B35" s="453" t="s">
        <v>48</v>
      </c>
      <c r="C35" s="453" t="s">
        <v>333</v>
      </c>
      <c r="D35" s="454" t="s">
        <v>334</v>
      </c>
      <c r="E35" s="454" t="s">
        <v>335</v>
      </c>
      <c r="F35" s="454" t="s">
        <v>336</v>
      </c>
      <c r="G35" s="455">
        <v>0</v>
      </c>
      <c r="H35" s="456">
        <v>12</v>
      </c>
      <c r="I35" s="456">
        <v>0</v>
      </c>
      <c r="J35" s="456">
        <v>0</v>
      </c>
      <c r="K35" s="456">
        <v>12</v>
      </c>
      <c r="L35" s="456">
        <v>0</v>
      </c>
    </row>
    <row r="36" spans="1:12" ht="12.75">
      <c r="A36" s="452" t="s">
        <v>228</v>
      </c>
      <c r="B36" s="453" t="s">
        <v>48</v>
      </c>
      <c r="C36" s="453" t="s">
        <v>337</v>
      </c>
      <c r="D36" s="454" t="s">
        <v>220</v>
      </c>
      <c r="E36" s="454" t="s">
        <v>338</v>
      </c>
      <c r="F36" s="454" t="s">
        <v>339</v>
      </c>
      <c r="G36" s="455">
        <v>0</v>
      </c>
      <c r="H36" s="456">
        <v>60</v>
      </c>
      <c r="I36" s="456">
        <v>0</v>
      </c>
      <c r="J36" s="456">
        <v>0</v>
      </c>
      <c r="K36" s="456">
        <v>60</v>
      </c>
      <c r="L36" s="456">
        <v>0</v>
      </c>
    </row>
    <row r="37" spans="1:12" ht="12.75">
      <c r="A37" s="452" t="s">
        <v>228</v>
      </c>
      <c r="B37" s="453" t="s">
        <v>48</v>
      </c>
      <c r="C37" s="453" t="s">
        <v>340</v>
      </c>
      <c r="D37" s="454" t="s">
        <v>216</v>
      </c>
      <c r="E37" s="454" t="s">
        <v>341</v>
      </c>
      <c r="F37" s="454" t="s">
        <v>342</v>
      </c>
      <c r="G37" s="455">
        <v>0</v>
      </c>
      <c r="H37" s="456">
        <v>522</v>
      </c>
      <c r="I37" s="456">
        <v>0</v>
      </c>
      <c r="J37" s="456">
        <v>0</v>
      </c>
      <c r="K37" s="456">
        <v>522</v>
      </c>
      <c r="L37" s="456">
        <v>0</v>
      </c>
    </row>
    <row r="38" spans="1:12" ht="12.75">
      <c r="A38" s="452" t="s">
        <v>228</v>
      </c>
      <c r="B38" s="453" t="s">
        <v>48</v>
      </c>
      <c r="C38" s="453" t="s">
        <v>343</v>
      </c>
      <c r="D38" s="454" t="s">
        <v>217</v>
      </c>
      <c r="E38" s="454" t="s">
        <v>344</v>
      </c>
      <c r="F38" s="454" t="s">
        <v>345</v>
      </c>
      <c r="G38" s="455">
        <v>0</v>
      </c>
      <c r="H38" s="456">
        <v>397</v>
      </c>
      <c r="I38" s="456">
        <v>0</v>
      </c>
      <c r="J38" s="456">
        <v>0</v>
      </c>
      <c r="K38" s="456">
        <v>397</v>
      </c>
      <c r="L38" s="456">
        <v>0</v>
      </c>
    </row>
    <row r="39" spans="1:12" ht="12.75">
      <c r="A39" s="452" t="s">
        <v>228</v>
      </c>
      <c r="B39" s="453" t="s">
        <v>48</v>
      </c>
      <c r="C39" s="453" t="s">
        <v>352</v>
      </c>
      <c r="D39" s="454" t="s">
        <v>224</v>
      </c>
      <c r="E39" s="454" t="s">
        <v>353</v>
      </c>
      <c r="F39" s="454" t="s">
        <v>354</v>
      </c>
      <c r="G39" s="455">
        <v>0</v>
      </c>
      <c r="H39" s="456">
        <v>24</v>
      </c>
      <c r="I39" s="456">
        <v>0</v>
      </c>
      <c r="J39" s="456">
        <v>0</v>
      </c>
      <c r="K39" s="456">
        <v>24</v>
      </c>
      <c r="L39" s="456">
        <v>0</v>
      </c>
    </row>
    <row r="40" spans="1:12" ht="12.75">
      <c r="A40" s="452" t="s">
        <v>228</v>
      </c>
      <c r="B40" s="453" t="s">
        <v>48</v>
      </c>
      <c r="C40" s="453" t="s">
        <v>361</v>
      </c>
      <c r="D40" s="454" t="s">
        <v>362</v>
      </c>
      <c r="E40" s="454" t="s">
        <v>363</v>
      </c>
      <c r="F40" s="454" t="s">
        <v>364</v>
      </c>
      <c r="G40" s="455">
        <v>0</v>
      </c>
      <c r="H40" s="456">
        <v>209</v>
      </c>
      <c r="I40" s="456">
        <v>0</v>
      </c>
      <c r="J40" s="456">
        <v>0</v>
      </c>
      <c r="K40" s="456">
        <v>209</v>
      </c>
      <c r="L40" s="456">
        <v>0</v>
      </c>
    </row>
    <row r="41" spans="1:12" ht="12.75">
      <c r="A41" s="452" t="s">
        <v>228</v>
      </c>
      <c r="B41" s="453" t="s">
        <v>48</v>
      </c>
      <c r="C41" s="453" t="s">
        <v>373</v>
      </c>
      <c r="D41" s="454" t="s">
        <v>219</v>
      </c>
      <c r="E41" s="454" t="s">
        <v>374</v>
      </c>
      <c r="F41" s="454" t="s">
        <v>375</v>
      </c>
      <c r="G41" s="455">
        <v>0</v>
      </c>
      <c r="H41" s="456">
        <v>30</v>
      </c>
      <c r="I41" s="456">
        <v>0</v>
      </c>
      <c r="J41" s="456">
        <v>0</v>
      </c>
      <c r="K41" s="456">
        <v>30</v>
      </c>
      <c r="L41" s="456">
        <v>0</v>
      </c>
    </row>
    <row r="42" spans="1:12" ht="12.75">
      <c r="A42" s="452" t="s">
        <v>228</v>
      </c>
      <c r="B42" s="453" t="s">
        <v>48</v>
      </c>
      <c r="C42" s="453" t="s">
        <v>376</v>
      </c>
      <c r="D42" s="454" t="s">
        <v>218</v>
      </c>
      <c r="E42" s="454" t="s">
        <v>377</v>
      </c>
      <c r="F42" s="454" t="s">
        <v>378</v>
      </c>
      <c r="G42" s="455">
        <v>0</v>
      </c>
      <c r="H42" s="456">
        <v>24</v>
      </c>
      <c r="I42" s="456">
        <v>0</v>
      </c>
      <c r="J42" s="456">
        <v>0</v>
      </c>
      <c r="K42" s="456">
        <v>24</v>
      </c>
      <c r="L42" s="456">
        <v>0</v>
      </c>
    </row>
    <row r="43" spans="1:12" ht="12.75">
      <c r="A43" s="452" t="s">
        <v>228</v>
      </c>
      <c r="B43" s="453" t="s">
        <v>48</v>
      </c>
      <c r="C43" s="453" t="s">
        <v>379</v>
      </c>
      <c r="D43" s="454" t="s">
        <v>229</v>
      </c>
      <c r="E43" s="454" t="s">
        <v>380</v>
      </c>
      <c r="F43" s="454" t="s">
        <v>381</v>
      </c>
      <c r="G43" s="455">
        <v>0</v>
      </c>
      <c r="H43" s="456">
        <v>8.5</v>
      </c>
      <c r="I43" s="456">
        <v>0</v>
      </c>
      <c r="J43" s="456">
        <v>0</v>
      </c>
      <c r="K43" s="456">
        <v>8.5</v>
      </c>
      <c r="L43" s="456">
        <v>0</v>
      </c>
    </row>
    <row r="44" spans="1:12" ht="12.75">
      <c r="A44" s="452" t="s">
        <v>228</v>
      </c>
      <c r="B44" s="453" t="s">
        <v>48</v>
      </c>
      <c r="C44" s="453" t="s">
        <v>382</v>
      </c>
      <c r="D44" s="454" t="s">
        <v>383</v>
      </c>
      <c r="E44" s="454" t="s">
        <v>384</v>
      </c>
      <c r="F44" s="454" t="s">
        <v>385</v>
      </c>
      <c r="G44" s="455">
        <v>0</v>
      </c>
      <c r="H44" s="456">
        <v>35</v>
      </c>
      <c r="I44" s="456">
        <v>0</v>
      </c>
      <c r="J44" s="456">
        <v>0</v>
      </c>
      <c r="K44" s="456">
        <v>35</v>
      </c>
      <c r="L44" s="456">
        <v>0</v>
      </c>
    </row>
    <row r="45" spans="1:12" ht="12.75">
      <c r="A45" s="452" t="s">
        <v>228</v>
      </c>
      <c r="B45" s="453" t="s">
        <v>48</v>
      </c>
      <c r="C45" s="453" t="s">
        <v>386</v>
      </c>
      <c r="D45" s="454" t="s">
        <v>387</v>
      </c>
      <c r="E45" s="454" t="s">
        <v>388</v>
      </c>
      <c r="F45" s="454" t="s">
        <v>389</v>
      </c>
      <c r="G45" s="455">
        <v>0</v>
      </c>
      <c r="H45" s="456">
        <v>75</v>
      </c>
      <c r="I45" s="456">
        <v>0</v>
      </c>
      <c r="J45" s="456">
        <v>0</v>
      </c>
      <c r="K45" s="456">
        <v>75</v>
      </c>
      <c r="L45" s="456">
        <v>0</v>
      </c>
    </row>
    <row r="46" spans="1:12" ht="12.75">
      <c r="A46" s="452" t="s">
        <v>228</v>
      </c>
      <c r="B46" s="453" t="s">
        <v>48</v>
      </c>
      <c r="C46" s="453" t="s">
        <v>386</v>
      </c>
      <c r="D46" s="454" t="s">
        <v>387</v>
      </c>
      <c r="E46" s="454" t="s">
        <v>390</v>
      </c>
      <c r="F46" s="454" t="s">
        <v>391</v>
      </c>
      <c r="G46" s="455">
        <v>0</v>
      </c>
      <c r="H46" s="456">
        <v>6604.5</v>
      </c>
      <c r="I46" s="456">
        <v>0</v>
      </c>
      <c r="J46" s="456">
        <v>0</v>
      </c>
      <c r="K46" s="456">
        <v>6604.5</v>
      </c>
      <c r="L46" s="456">
        <v>0</v>
      </c>
    </row>
    <row r="47" spans="1:12" ht="12.75">
      <c r="A47" s="452" t="s">
        <v>228</v>
      </c>
      <c r="B47" s="453" t="s">
        <v>48</v>
      </c>
      <c r="C47" s="453" t="s">
        <v>386</v>
      </c>
      <c r="D47" s="454" t="s">
        <v>387</v>
      </c>
      <c r="E47" s="454" t="s">
        <v>392</v>
      </c>
      <c r="F47" s="454" t="s">
        <v>393</v>
      </c>
      <c r="G47" s="455">
        <v>0</v>
      </c>
      <c r="H47" s="456">
        <v>80</v>
      </c>
      <c r="I47" s="456">
        <v>0</v>
      </c>
      <c r="J47" s="456">
        <v>0</v>
      </c>
      <c r="K47" s="456">
        <v>80</v>
      </c>
      <c r="L47" s="456">
        <v>0</v>
      </c>
    </row>
    <row r="48" spans="1:12" ht="12.75">
      <c r="A48" s="452" t="s">
        <v>228</v>
      </c>
      <c r="B48" s="453" t="s">
        <v>48</v>
      </c>
      <c r="C48" s="453" t="s">
        <v>386</v>
      </c>
      <c r="D48" s="454" t="s">
        <v>387</v>
      </c>
      <c r="E48" s="454" t="s">
        <v>394</v>
      </c>
      <c r="F48" s="454" t="s">
        <v>227</v>
      </c>
      <c r="G48" s="455">
        <v>0</v>
      </c>
      <c r="H48" s="456">
        <v>3836</v>
      </c>
      <c r="I48" s="456">
        <v>0</v>
      </c>
      <c r="J48" s="456">
        <v>0</v>
      </c>
      <c r="K48" s="456">
        <v>3836</v>
      </c>
      <c r="L48" s="456">
        <v>0</v>
      </c>
    </row>
    <row r="49" spans="1:12" ht="12.75">
      <c r="A49" s="452" t="s">
        <v>230</v>
      </c>
      <c r="B49" s="453" t="s">
        <v>397</v>
      </c>
      <c r="C49" s="453" t="s">
        <v>333</v>
      </c>
      <c r="D49" s="454" t="s">
        <v>334</v>
      </c>
      <c r="E49" s="454" t="s">
        <v>335</v>
      </c>
      <c r="F49" s="454" t="s">
        <v>336</v>
      </c>
      <c r="G49" s="455">
        <v>0</v>
      </c>
      <c r="H49" s="456">
        <v>184.5</v>
      </c>
      <c r="I49" s="456">
        <v>0</v>
      </c>
      <c r="J49" s="456">
        <v>0</v>
      </c>
      <c r="K49" s="456">
        <v>184.5</v>
      </c>
      <c r="L49" s="456">
        <v>0</v>
      </c>
    </row>
    <row r="50" spans="1:12" ht="12.75">
      <c r="A50" s="452" t="s">
        <v>230</v>
      </c>
      <c r="B50" s="453" t="s">
        <v>397</v>
      </c>
      <c r="C50" s="453" t="s">
        <v>337</v>
      </c>
      <c r="D50" s="454" t="s">
        <v>220</v>
      </c>
      <c r="E50" s="454" t="s">
        <v>338</v>
      </c>
      <c r="F50" s="454" t="s">
        <v>339</v>
      </c>
      <c r="G50" s="455">
        <v>0</v>
      </c>
      <c r="H50" s="456">
        <v>100</v>
      </c>
      <c r="I50" s="456">
        <v>0</v>
      </c>
      <c r="J50" s="456">
        <v>0</v>
      </c>
      <c r="K50" s="456">
        <v>100</v>
      </c>
      <c r="L50" s="456">
        <v>0</v>
      </c>
    </row>
    <row r="51" spans="1:12" ht="12.75">
      <c r="A51" s="452" t="s">
        <v>230</v>
      </c>
      <c r="B51" s="453" t="s">
        <v>397</v>
      </c>
      <c r="C51" s="453" t="s">
        <v>340</v>
      </c>
      <c r="D51" s="454" t="s">
        <v>216</v>
      </c>
      <c r="E51" s="454" t="s">
        <v>341</v>
      </c>
      <c r="F51" s="454" t="s">
        <v>342</v>
      </c>
      <c r="G51" s="455">
        <v>0</v>
      </c>
      <c r="H51" s="456">
        <v>822</v>
      </c>
      <c r="I51" s="456">
        <v>0</v>
      </c>
      <c r="J51" s="456">
        <v>0</v>
      </c>
      <c r="K51" s="456">
        <v>822</v>
      </c>
      <c r="L51" s="456">
        <v>0</v>
      </c>
    </row>
    <row r="52" spans="1:12" ht="12.75">
      <c r="A52" s="452" t="s">
        <v>230</v>
      </c>
      <c r="B52" s="453" t="s">
        <v>397</v>
      </c>
      <c r="C52" s="453" t="s">
        <v>343</v>
      </c>
      <c r="D52" s="454" t="s">
        <v>217</v>
      </c>
      <c r="E52" s="454" t="s">
        <v>344</v>
      </c>
      <c r="F52" s="454" t="s">
        <v>345</v>
      </c>
      <c r="G52" s="455">
        <v>0</v>
      </c>
      <c r="H52" s="456">
        <v>133</v>
      </c>
      <c r="I52" s="456">
        <v>0</v>
      </c>
      <c r="J52" s="456">
        <v>0</v>
      </c>
      <c r="K52" s="456">
        <v>133</v>
      </c>
      <c r="L52" s="456">
        <v>0</v>
      </c>
    </row>
    <row r="53" spans="1:12" ht="12.75">
      <c r="A53" s="452" t="s">
        <v>230</v>
      </c>
      <c r="B53" s="453" t="s">
        <v>397</v>
      </c>
      <c r="C53" s="453" t="s">
        <v>349</v>
      </c>
      <c r="D53" s="454" t="s">
        <v>222</v>
      </c>
      <c r="E53" s="454" t="s">
        <v>350</v>
      </c>
      <c r="F53" s="454" t="s">
        <v>351</v>
      </c>
      <c r="G53" s="455">
        <v>0</v>
      </c>
      <c r="H53" s="456">
        <v>600</v>
      </c>
      <c r="I53" s="456">
        <v>0</v>
      </c>
      <c r="J53" s="456">
        <v>0</v>
      </c>
      <c r="K53" s="456">
        <v>600</v>
      </c>
      <c r="L53" s="456">
        <v>0</v>
      </c>
    </row>
    <row r="54" spans="1:12" ht="12.75">
      <c r="A54" s="452" t="s">
        <v>230</v>
      </c>
      <c r="B54" s="453" t="s">
        <v>397</v>
      </c>
      <c r="C54" s="453" t="s">
        <v>398</v>
      </c>
      <c r="D54" s="454" t="s">
        <v>240</v>
      </c>
      <c r="E54" s="454" t="s">
        <v>399</v>
      </c>
      <c r="F54" s="454" t="s">
        <v>400</v>
      </c>
      <c r="G54" s="455">
        <v>0</v>
      </c>
      <c r="H54" s="456">
        <v>300</v>
      </c>
      <c r="I54" s="456">
        <v>0</v>
      </c>
      <c r="J54" s="456">
        <v>0</v>
      </c>
      <c r="K54" s="456">
        <v>300</v>
      </c>
      <c r="L54" s="456">
        <v>0</v>
      </c>
    </row>
    <row r="55" spans="1:12" ht="12.75">
      <c r="A55" s="452" t="s">
        <v>230</v>
      </c>
      <c r="B55" s="453" t="s">
        <v>397</v>
      </c>
      <c r="C55" s="453" t="s">
        <v>352</v>
      </c>
      <c r="D55" s="454" t="s">
        <v>224</v>
      </c>
      <c r="E55" s="454" t="s">
        <v>353</v>
      </c>
      <c r="F55" s="454" t="s">
        <v>354</v>
      </c>
      <c r="G55" s="455">
        <v>0</v>
      </c>
      <c r="H55" s="456">
        <v>54</v>
      </c>
      <c r="I55" s="456">
        <v>0</v>
      </c>
      <c r="J55" s="456">
        <v>0</v>
      </c>
      <c r="K55" s="456">
        <v>54</v>
      </c>
      <c r="L55" s="456">
        <v>0</v>
      </c>
    </row>
    <row r="56" spans="1:12" ht="12.75">
      <c r="A56" s="452" t="s">
        <v>230</v>
      </c>
      <c r="B56" s="453" t="s">
        <v>397</v>
      </c>
      <c r="C56" s="453" t="s">
        <v>355</v>
      </c>
      <c r="D56" s="454" t="s">
        <v>225</v>
      </c>
      <c r="E56" s="454" t="s">
        <v>356</v>
      </c>
      <c r="F56" s="454" t="s">
        <v>357</v>
      </c>
      <c r="G56" s="455">
        <v>0</v>
      </c>
      <c r="H56" s="456">
        <v>75</v>
      </c>
      <c r="I56" s="456">
        <v>0</v>
      </c>
      <c r="J56" s="456">
        <v>0</v>
      </c>
      <c r="K56" s="456">
        <v>75</v>
      </c>
      <c r="L56" s="456">
        <v>0</v>
      </c>
    </row>
    <row r="57" spans="1:12" ht="12.75">
      <c r="A57" s="452" t="s">
        <v>230</v>
      </c>
      <c r="B57" s="453" t="s">
        <v>397</v>
      </c>
      <c r="C57" s="453" t="s">
        <v>361</v>
      </c>
      <c r="D57" s="454" t="s">
        <v>362</v>
      </c>
      <c r="E57" s="454" t="s">
        <v>363</v>
      </c>
      <c r="F57" s="454" t="s">
        <v>364</v>
      </c>
      <c r="G57" s="455">
        <v>0</v>
      </c>
      <c r="H57" s="456">
        <v>265</v>
      </c>
      <c r="I57" s="456">
        <v>0</v>
      </c>
      <c r="J57" s="456">
        <v>0</v>
      </c>
      <c r="K57" s="456">
        <v>265</v>
      </c>
      <c r="L57" s="456">
        <v>0</v>
      </c>
    </row>
    <row r="58" spans="1:12" ht="12.75">
      <c r="A58" s="452" t="s">
        <v>230</v>
      </c>
      <c r="B58" s="453" t="s">
        <v>397</v>
      </c>
      <c r="C58" s="453" t="s">
        <v>365</v>
      </c>
      <c r="D58" s="454" t="s">
        <v>366</v>
      </c>
      <c r="E58" s="454" t="s">
        <v>367</v>
      </c>
      <c r="F58" s="454" t="s">
        <v>368</v>
      </c>
      <c r="G58" s="455">
        <v>0</v>
      </c>
      <c r="H58" s="456">
        <v>76.5</v>
      </c>
      <c r="I58" s="456">
        <v>0</v>
      </c>
      <c r="J58" s="456">
        <v>0</v>
      </c>
      <c r="K58" s="456">
        <v>76.5</v>
      </c>
      <c r="L58" s="456">
        <v>0</v>
      </c>
    </row>
    <row r="59" spans="1:12" ht="12.75">
      <c r="A59" s="452" t="s">
        <v>230</v>
      </c>
      <c r="B59" s="453" t="s">
        <v>397</v>
      </c>
      <c r="C59" s="453" t="s">
        <v>373</v>
      </c>
      <c r="D59" s="454" t="s">
        <v>219</v>
      </c>
      <c r="E59" s="454" t="s">
        <v>374</v>
      </c>
      <c r="F59" s="454" t="s">
        <v>375</v>
      </c>
      <c r="G59" s="455">
        <v>0</v>
      </c>
      <c r="H59" s="456">
        <v>160</v>
      </c>
      <c r="I59" s="456">
        <v>0</v>
      </c>
      <c r="J59" s="456">
        <v>0</v>
      </c>
      <c r="K59" s="456">
        <v>160</v>
      </c>
      <c r="L59" s="456">
        <v>0</v>
      </c>
    </row>
    <row r="60" spans="1:12" ht="12.75">
      <c r="A60" s="452" t="s">
        <v>230</v>
      </c>
      <c r="B60" s="453" t="s">
        <v>397</v>
      </c>
      <c r="C60" s="453" t="s">
        <v>376</v>
      </c>
      <c r="D60" s="454" t="s">
        <v>218</v>
      </c>
      <c r="E60" s="454" t="s">
        <v>377</v>
      </c>
      <c r="F60" s="454" t="s">
        <v>378</v>
      </c>
      <c r="G60" s="455">
        <v>0</v>
      </c>
      <c r="H60" s="456">
        <v>32</v>
      </c>
      <c r="I60" s="456">
        <v>0</v>
      </c>
      <c r="J60" s="456">
        <v>0</v>
      </c>
      <c r="K60" s="456">
        <v>32</v>
      </c>
      <c r="L60" s="456">
        <v>0</v>
      </c>
    </row>
    <row r="61" spans="1:12" ht="12.75">
      <c r="A61" s="452" t="s">
        <v>230</v>
      </c>
      <c r="B61" s="453" t="s">
        <v>397</v>
      </c>
      <c r="C61" s="453" t="s">
        <v>379</v>
      </c>
      <c r="D61" s="454" t="s">
        <v>229</v>
      </c>
      <c r="E61" s="454" t="s">
        <v>380</v>
      </c>
      <c r="F61" s="454" t="s">
        <v>381</v>
      </c>
      <c r="G61" s="455">
        <v>0</v>
      </c>
      <c r="H61" s="456">
        <v>124.51</v>
      </c>
      <c r="I61" s="456">
        <v>0</v>
      </c>
      <c r="J61" s="456">
        <v>0</v>
      </c>
      <c r="K61" s="456">
        <v>124.06</v>
      </c>
      <c r="L61" s="456">
        <v>0.45</v>
      </c>
    </row>
    <row r="62" spans="1:12" ht="12.75">
      <c r="A62" s="452" t="s">
        <v>230</v>
      </c>
      <c r="B62" s="453" t="s">
        <v>397</v>
      </c>
      <c r="C62" s="453" t="s">
        <v>382</v>
      </c>
      <c r="D62" s="454" t="s">
        <v>383</v>
      </c>
      <c r="E62" s="454" t="s">
        <v>384</v>
      </c>
      <c r="F62" s="454" t="s">
        <v>385</v>
      </c>
      <c r="G62" s="455">
        <v>0</v>
      </c>
      <c r="H62" s="456">
        <v>230</v>
      </c>
      <c r="I62" s="456">
        <v>0</v>
      </c>
      <c r="J62" s="456">
        <v>0</v>
      </c>
      <c r="K62" s="456">
        <v>230</v>
      </c>
      <c r="L62" s="456">
        <v>0</v>
      </c>
    </row>
    <row r="63" spans="1:12" ht="12.75">
      <c r="A63" s="452" t="s">
        <v>230</v>
      </c>
      <c r="B63" s="453" t="s">
        <v>397</v>
      </c>
      <c r="C63" s="453" t="s">
        <v>386</v>
      </c>
      <c r="D63" s="454" t="s">
        <v>387</v>
      </c>
      <c r="E63" s="454" t="s">
        <v>388</v>
      </c>
      <c r="F63" s="454" t="s">
        <v>389</v>
      </c>
      <c r="G63" s="455">
        <v>0</v>
      </c>
      <c r="H63" s="456">
        <v>55</v>
      </c>
      <c r="I63" s="456">
        <v>0</v>
      </c>
      <c r="J63" s="456">
        <v>0</v>
      </c>
      <c r="K63" s="456">
        <v>55</v>
      </c>
      <c r="L63" s="456">
        <v>0</v>
      </c>
    </row>
    <row r="64" spans="1:12" ht="12.75">
      <c r="A64" s="452" t="s">
        <v>230</v>
      </c>
      <c r="B64" s="453" t="s">
        <v>397</v>
      </c>
      <c r="C64" s="453" t="s">
        <v>386</v>
      </c>
      <c r="D64" s="454" t="s">
        <v>387</v>
      </c>
      <c r="E64" s="454" t="s">
        <v>390</v>
      </c>
      <c r="F64" s="454" t="s">
        <v>391</v>
      </c>
      <c r="G64" s="455">
        <v>0</v>
      </c>
      <c r="H64" s="456">
        <v>5686.5</v>
      </c>
      <c r="I64" s="456">
        <v>0</v>
      </c>
      <c r="J64" s="456">
        <v>0</v>
      </c>
      <c r="K64" s="456">
        <v>5686.5</v>
      </c>
      <c r="L64" s="456">
        <v>0</v>
      </c>
    </row>
    <row r="65" spans="1:12" ht="12.75">
      <c r="A65" s="452" t="s">
        <v>230</v>
      </c>
      <c r="B65" s="453" t="s">
        <v>397</v>
      </c>
      <c r="C65" s="453" t="s">
        <v>386</v>
      </c>
      <c r="D65" s="454" t="s">
        <v>387</v>
      </c>
      <c r="E65" s="454" t="s">
        <v>394</v>
      </c>
      <c r="F65" s="454" t="s">
        <v>227</v>
      </c>
      <c r="G65" s="455">
        <v>0</v>
      </c>
      <c r="H65" s="456">
        <v>7225</v>
      </c>
      <c r="I65" s="456">
        <v>0</v>
      </c>
      <c r="J65" s="456">
        <v>0</v>
      </c>
      <c r="K65" s="456">
        <v>7225</v>
      </c>
      <c r="L65" s="456">
        <v>0</v>
      </c>
    </row>
    <row r="66" spans="1:12" ht="12.75">
      <c r="A66" s="452" t="s">
        <v>231</v>
      </c>
      <c r="B66" s="453" t="s">
        <v>401</v>
      </c>
      <c r="C66" s="453" t="s">
        <v>333</v>
      </c>
      <c r="D66" s="454" t="s">
        <v>334</v>
      </c>
      <c r="E66" s="454" t="s">
        <v>335</v>
      </c>
      <c r="F66" s="454" t="s">
        <v>336</v>
      </c>
      <c r="G66" s="455">
        <v>0</v>
      </c>
      <c r="H66" s="456">
        <v>24</v>
      </c>
      <c r="I66" s="456">
        <v>0</v>
      </c>
      <c r="J66" s="456">
        <v>0</v>
      </c>
      <c r="K66" s="456">
        <v>24</v>
      </c>
      <c r="L66" s="456">
        <v>0</v>
      </c>
    </row>
    <row r="67" spans="1:12" ht="12.75">
      <c r="A67" s="452" t="s">
        <v>231</v>
      </c>
      <c r="B67" s="453" t="s">
        <v>401</v>
      </c>
      <c r="C67" s="453" t="s">
        <v>340</v>
      </c>
      <c r="D67" s="454" t="s">
        <v>216</v>
      </c>
      <c r="E67" s="454" t="s">
        <v>341</v>
      </c>
      <c r="F67" s="454" t="s">
        <v>342</v>
      </c>
      <c r="G67" s="455">
        <v>0</v>
      </c>
      <c r="H67" s="456">
        <v>264</v>
      </c>
      <c r="I67" s="456">
        <v>0</v>
      </c>
      <c r="J67" s="456">
        <v>0</v>
      </c>
      <c r="K67" s="456">
        <v>264</v>
      </c>
      <c r="L67" s="456">
        <v>0</v>
      </c>
    </row>
    <row r="68" spans="1:12" ht="12.75">
      <c r="A68" s="452" t="s">
        <v>231</v>
      </c>
      <c r="B68" s="453" t="s">
        <v>401</v>
      </c>
      <c r="C68" s="453" t="s">
        <v>343</v>
      </c>
      <c r="D68" s="454" t="s">
        <v>217</v>
      </c>
      <c r="E68" s="454" t="s">
        <v>344</v>
      </c>
      <c r="F68" s="454" t="s">
        <v>345</v>
      </c>
      <c r="G68" s="455">
        <v>0</v>
      </c>
      <c r="H68" s="456">
        <v>72</v>
      </c>
      <c r="I68" s="456">
        <v>0</v>
      </c>
      <c r="J68" s="456">
        <v>0</v>
      </c>
      <c r="K68" s="456">
        <v>72</v>
      </c>
      <c r="L68" s="456">
        <v>0</v>
      </c>
    </row>
    <row r="69" spans="1:12" ht="12.75">
      <c r="A69" s="452" t="s">
        <v>231</v>
      </c>
      <c r="B69" s="453" t="s">
        <v>401</v>
      </c>
      <c r="C69" s="453" t="s">
        <v>352</v>
      </c>
      <c r="D69" s="454" t="s">
        <v>224</v>
      </c>
      <c r="E69" s="454" t="s">
        <v>353</v>
      </c>
      <c r="F69" s="454" t="s">
        <v>354</v>
      </c>
      <c r="G69" s="455">
        <v>0</v>
      </c>
      <c r="H69" s="456">
        <v>6</v>
      </c>
      <c r="I69" s="456">
        <v>0</v>
      </c>
      <c r="J69" s="456">
        <v>0</v>
      </c>
      <c r="K69" s="456">
        <v>6</v>
      </c>
      <c r="L69" s="456">
        <v>0</v>
      </c>
    </row>
    <row r="70" spans="1:12" ht="12.75">
      <c r="A70" s="452" t="s">
        <v>231</v>
      </c>
      <c r="B70" s="453" t="s">
        <v>401</v>
      </c>
      <c r="C70" s="453" t="s">
        <v>361</v>
      </c>
      <c r="D70" s="454" t="s">
        <v>362</v>
      </c>
      <c r="E70" s="454" t="s">
        <v>363</v>
      </c>
      <c r="F70" s="454" t="s">
        <v>364</v>
      </c>
      <c r="G70" s="455">
        <v>0</v>
      </c>
      <c r="H70" s="456">
        <v>51</v>
      </c>
      <c r="I70" s="456">
        <v>0</v>
      </c>
      <c r="J70" s="456">
        <v>0</v>
      </c>
      <c r="K70" s="456">
        <v>51</v>
      </c>
      <c r="L70" s="456">
        <v>0</v>
      </c>
    </row>
    <row r="71" spans="1:12" ht="12.75">
      <c r="A71" s="452" t="s">
        <v>231</v>
      </c>
      <c r="B71" s="453" t="s">
        <v>401</v>
      </c>
      <c r="C71" s="453" t="s">
        <v>376</v>
      </c>
      <c r="D71" s="454" t="s">
        <v>218</v>
      </c>
      <c r="E71" s="454" t="s">
        <v>377</v>
      </c>
      <c r="F71" s="454" t="s">
        <v>378</v>
      </c>
      <c r="G71" s="455">
        <v>0</v>
      </c>
      <c r="H71" s="456">
        <v>34</v>
      </c>
      <c r="I71" s="456">
        <v>0</v>
      </c>
      <c r="J71" s="456">
        <v>0</v>
      </c>
      <c r="K71" s="456">
        <v>34</v>
      </c>
      <c r="L71" s="456">
        <v>0</v>
      </c>
    </row>
    <row r="72" spans="1:12" ht="12.75">
      <c r="A72" s="452" t="s">
        <v>231</v>
      </c>
      <c r="B72" s="453" t="s">
        <v>401</v>
      </c>
      <c r="C72" s="453" t="s">
        <v>379</v>
      </c>
      <c r="D72" s="454" t="s">
        <v>229</v>
      </c>
      <c r="E72" s="454" t="s">
        <v>380</v>
      </c>
      <c r="F72" s="454" t="s">
        <v>381</v>
      </c>
      <c r="G72" s="455">
        <v>0</v>
      </c>
      <c r="H72" s="456">
        <v>15.4</v>
      </c>
      <c r="I72" s="456">
        <v>0</v>
      </c>
      <c r="J72" s="456">
        <v>0</v>
      </c>
      <c r="K72" s="456">
        <v>15.4</v>
      </c>
      <c r="L72" s="456">
        <v>0</v>
      </c>
    </row>
    <row r="73" spans="1:12" ht="12.75">
      <c r="A73" s="452" t="s">
        <v>231</v>
      </c>
      <c r="B73" s="453" t="s">
        <v>401</v>
      </c>
      <c r="C73" s="453" t="s">
        <v>386</v>
      </c>
      <c r="D73" s="454" t="s">
        <v>387</v>
      </c>
      <c r="E73" s="454" t="s">
        <v>388</v>
      </c>
      <c r="F73" s="454" t="s">
        <v>389</v>
      </c>
      <c r="G73" s="455">
        <v>0</v>
      </c>
      <c r="H73" s="456">
        <v>45</v>
      </c>
      <c r="I73" s="456">
        <v>0</v>
      </c>
      <c r="J73" s="456">
        <v>0</v>
      </c>
      <c r="K73" s="456">
        <v>45</v>
      </c>
      <c r="L73" s="456">
        <v>0</v>
      </c>
    </row>
    <row r="74" spans="1:12" ht="12.75">
      <c r="A74" s="452" t="s">
        <v>231</v>
      </c>
      <c r="B74" s="453" t="s">
        <v>401</v>
      </c>
      <c r="C74" s="453" t="s">
        <v>386</v>
      </c>
      <c r="D74" s="454" t="s">
        <v>387</v>
      </c>
      <c r="E74" s="454" t="s">
        <v>390</v>
      </c>
      <c r="F74" s="454" t="s">
        <v>391</v>
      </c>
      <c r="G74" s="455">
        <v>0</v>
      </c>
      <c r="H74" s="456">
        <v>6094.5</v>
      </c>
      <c r="I74" s="456">
        <v>0</v>
      </c>
      <c r="J74" s="456">
        <v>0</v>
      </c>
      <c r="K74" s="456">
        <v>6094.5</v>
      </c>
      <c r="L74" s="456">
        <v>0</v>
      </c>
    </row>
    <row r="75" spans="1:12" ht="12.75">
      <c r="A75" s="452" t="s">
        <v>231</v>
      </c>
      <c r="B75" s="453" t="s">
        <v>401</v>
      </c>
      <c r="C75" s="453" t="s">
        <v>386</v>
      </c>
      <c r="D75" s="454" t="s">
        <v>387</v>
      </c>
      <c r="E75" s="454" t="s">
        <v>392</v>
      </c>
      <c r="F75" s="454" t="s">
        <v>393</v>
      </c>
      <c r="G75" s="455">
        <v>0</v>
      </c>
      <c r="H75" s="456">
        <v>240</v>
      </c>
      <c r="I75" s="456">
        <v>0</v>
      </c>
      <c r="J75" s="456">
        <v>0</v>
      </c>
      <c r="K75" s="456">
        <v>240</v>
      </c>
      <c r="L75" s="456">
        <v>0</v>
      </c>
    </row>
    <row r="76" spans="1:12" ht="12.75">
      <c r="A76" s="452" t="s">
        <v>231</v>
      </c>
      <c r="B76" s="453" t="s">
        <v>401</v>
      </c>
      <c r="C76" s="453" t="s">
        <v>386</v>
      </c>
      <c r="D76" s="454" t="s">
        <v>387</v>
      </c>
      <c r="E76" s="454" t="s">
        <v>394</v>
      </c>
      <c r="F76" s="454" t="s">
        <v>227</v>
      </c>
      <c r="G76" s="455">
        <v>0</v>
      </c>
      <c r="H76" s="456">
        <v>1070</v>
      </c>
      <c r="I76" s="456">
        <v>0</v>
      </c>
      <c r="J76" s="456">
        <v>0</v>
      </c>
      <c r="K76" s="456">
        <v>1070</v>
      </c>
      <c r="L76" s="456">
        <v>0</v>
      </c>
    </row>
    <row r="77" spans="1:12" ht="12.75">
      <c r="A77" s="452" t="s">
        <v>232</v>
      </c>
      <c r="B77" s="453" t="s">
        <v>402</v>
      </c>
      <c r="C77" s="453" t="s">
        <v>337</v>
      </c>
      <c r="D77" s="454" t="s">
        <v>220</v>
      </c>
      <c r="E77" s="454" t="s">
        <v>338</v>
      </c>
      <c r="F77" s="454" t="s">
        <v>339</v>
      </c>
      <c r="G77" s="455">
        <v>0</v>
      </c>
      <c r="H77" s="456">
        <v>10</v>
      </c>
      <c r="I77" s="456">
        <v>0</v>
      </c>
      <c r="J77" s="456">
        <v>0</v>
      </c>
      <c r="K77" s="456">
        <v>10</v>
      </c>
      <c r="L77" s="456">
        <v>0</v>
      </c>
    </row>
    <row r="78" spans="1:12" ht="12.75">
      <c r="A78" s="452" t="s">
        <v>232</v>
      </c>
      <c r="B78" s="453" t="s">
        <v>402</v>
      </c>
      <c r="C78" s="453" t="s">
        <v>340</v>
      </c>
      <c r="D78" s="454" t="s">
        <v>216</v>
      </c>
      <c r="E78" s="454" t="s">
        <v>341</v>
      </c>
      <c r="F78" s="454" t="s">
        <v>342</v>
      </c>
      <c r="G78" s="455">
        <v>0</v>
      </c>
      <c r="H78" s="456">
        <v>528</v>
      </c>
      <c r="I78" s="456">
        <v>0</v>
      </c>
      <c r="J78" s="456">
        <v>0</v>
      </c>
      <c r="K78" s="456">
        <v>528</v>
      </c>
      <c r="L78" s="456">
        <v>0</v>
      </c>
    </row>
    <row r="79" spans="1:12" ht="12.75">
      <c r="A79" s="452" t="s">
        <v>232</v>
      </c>
      <c r="B79" s="453" t="s">
        <v>402</v>
      </c>
      <c r="C79" s="453" t="s">
        <v>343</v>
      </c>
      <c r="D79" s="454" t="s">
        <v>217</v>
      </c>
      <c r="E79" s="454" t="s">
        <v>344</v>
      </c>
      <c r="F79" s="454" t="s">
        <v>345</v>
      </c>
      <c r="G79" s="455">
        <v>0</v>
      </c>
      <c r="H79" s="456">
        <v>130</v>
      </c>
      <c r="I79" s="456">
        <v>0</v>
      </c>
      <c r="J79" s="456">
        <v>0</v>
      </c>
      <c r="K79" s="456">
        <v>130</v>
      </c>
      <c r="L79" s="456">
        <v>0</v>
      </c>
    </row>
    <row r="80" spans="1:12" ht="12.75">
      <c r="A80" s="452" t="s">
        <v>232</v>
      </c>
      <c r="B80" s="453" t="s">
        <v>402</v>
      </c>
      <c r="C80" s="453" t="s">
        <v>352</v>
      </c>
      <c r="D80" s="454" t="s">
        <v>224</v>
      </c>
      <c r="E80" s="454" t="s">
        <v>353</v>
      </c>
      <c r="F80" s="454" t="s">
        <v>354</v>
      </c>
      <c r="G80" s="455">
        <v>0</v>
      </c>
      <c r="H80" s="456">
        <v>56.5</v>
      </c>
      <c r="I80" s="456">
        <v>0</v>
      </c>
      <c r="J80" s="456">
        <v>0</v>
      </c>
      <c r="K80" s="456">
        <v>56.5</v>
      </c>
      <c r="L80" s="456">
        <v>0</v>
      </c>
    </row>
    <row r="81" spans="1:12" ht="12.75">
      <c r="A81" s="452" t="s">
        <v>232</v>
      </c>
      <c r="B81" s="453" t="s">
        <v>402</v>
      </c>
      <c r="C81" s="453" t="s">
        <v>355</v>
      </c>
      <c r="D81" s="454" t="s">
        <v>225</v>
      </c>
      <c r="E81" s="454" t="s">
        <v>356</v>
      </c>
      <c r="F81" s="454" t="s">
        <v>357</v>
      </c>
      <c r="G81" s="455">
        <v>0</v>
      </c>
      <c r="H81" s="456">
        <v>6</v>
      </c>
      <c r="I81" s="456">
        <v>0</v>
      </c>
      <c r="J81" s="456">
        <v>0</v>
      </c>
      <c r="K81" s="456">
        <v>6</v>
      </c>
      <c r="L81" s="456">
        <v>0</v>
      </c>
    </row>
    <row r="82" spans="1:12" ht="12.75">
      <c r="A82" s="452" t="s">
        <v>232</v>
      </c>
      <c r="B82" s="453" t="s">
        <v>402</v>
      </c>
      <c r="C82" s="453" t="s">
        <v>358</v>
      </c>
      <c r="D82" s="454" t="s">
        <v>226</v>
      </c>
      <c r="E82" s="454" t="s">
        <v>359</v>
      </c>
      <c r="F82" s="454" t="s">
        <v>360</v>
      </c>
      <c r="G82" s="455">
        <v>0</v>
      </c>
      <c r="H82" s="456">
        <v>17</v>
      </c>
      <c r="I82" s="456">
        <v>0</v>
      </c>
      <c r="J82" s="456">
        <v>0</v>
      </c>
      <c r="K82" s="456">
        <v>17</v>
      </c>
      <c r="L82" s="456">
        <v>0</v>
      </c>
    </row>
    <row r="83" spans="1:12" ht="12.75">
      <c r="A83" s="452" t="s">
        <v>232</v>
      </c>
      <c r="B83" s="453" t="s">
        <v>402</v>
      </c>
      <c r="C83" s="453" t="s">
        <v>361</v>
      </c>
      <c r="D83" s="454" t="s">
        <v>362</v>
      </c>
      <c r="E83" s="454" t="s">
        <v>363</v>
      </c>
      <c r="F83" s="454" t="s">
        <v>364</v>
      </c>
      <c r="G83" s="455">
        <v>0</v>
      </c>
      <c r="H83" s="456">
        <v>144.5</v>
      </c>
      <c r="I83" s="456">
        <v>0</v>
      </c>
      <c r="J83" s="456">
        <v>0</v>
      </c>
      <c r="K83" s="456">
        <v>144.5</v>
      </c>
      <c r="L83" s="456">
        <v>0</v>
      </c>
    </row>
    <row r="84" spans="1:12" ht="12.75">
      <c r="A84" s="452" t="s">
        <v>232</v>
      </c>
      <c r="B84" s="453" t="s">
        <v>402</v>
      </c>
      <c r="C84" s="453" t="s">
        <v>373</v>
      </c>
      <c r="D84" s="454" t="s">
        <v>219</v>
      </c>
      <c r="E84" s="454" t="s">
        <v>374</v>
      </c>
      <c r="F84" s="454" t="s">
        <v>375</v>
      </c>
      <c r="G84" s="455">
        <v>0</v>
      </c>
      <c r="H84" s="456">
        <v>40</v>
      </c>
      <c r="I84" s="456">
        <v>0</v>
      </c>
      <c r="J84" s="456">
        <v>0</v>
      </c>
      <c r="K84" s="456">
        <v>40</v>
      </c>
      <c r="L84" s="456">
        <v>0</v>
      </c>
    </row>
    <row r="85" spans="1:12" ht="12.75">
      <c r="A85" s="452" t="s">
        <v>232</v>
      </c>
      <c r="B85" s="453" t="s">
        <v>402</v>
      </c>
      <c r="C85" s="453" t="s">
        <v>379</v>
      </c>
      <c r="D85" s="454" t="s">
        <v>229</v>
      </c>
      <c r="E85" s="454" t="s">
        <v>380</v>
      </c>
      <c r="F85" s="454" t="s">
        <v>381</v>
      </c>
      <c r="G85" s="455">
        <v>0</v>
      </c>
      <c r="H85" s="456">
        <v>8.5</v>
      </c>
      <c r="I85" s="456">
        <v>0</v>
      </c>
      <c r="J85" s="456">
        <v>0</v>
      </c>
      <c r="K85" s="456">
        <v>8.5</v>
      </c>
      <c r="L85" s="456">
        <v>0</v>
      </c>
    </row>
    <row r="86" spans="1:12" ht="12.75">
      <c r="A86" s="452" t="s">
        <v>232</v>
      </c>
      <c r="B86" s="453" t="s">
        <v>402</v>
      </c>
      <c r="C86" s="453" t="s">
        <v>386</v>
      </c>
      <c r="D86" s="454" t="s">
        <v>387</v>
      </c>
      <c r="E86" s="454" t="s">
        <v>388</v>
      </c>
      <c r="F86" s="454" t="s">
        <v>389</v>
      </c>
      <c r="G86" s="455">
        <v>0</v>
      </c>
      <c r="H86" s="456">
        <v>15</v>
      </c>
      <c r="I86" s="456">
        <v>0</v>
      </c>
      <c r="J86" s="456">
        <v>0</v>
      </c>
      <c r="K86" s="456">
        <v>15</v>
      </c>
      <c r="L86" s="456">
        <v>0</v>
      </c>
    </row>
    <row r="87" spans="1:12" ht="12.75">
      <c r="A87" s="452" t="s">
        <v>232</v>
      </c>
      <c r="B87" s="453" t="s">
        <v>402</v>
      </c>
      <c r="C87" s="453" t="s">
        <v>386</v>
      </c>
      <c r="D87" s="454" t="s">
        <v>387</v>
      </c>
      <c r="E87" s="454" t="s">
        <v>390</v>
      </c>
      <c r="F87" s="454" t="s">
        <v>391</v>
      </c>
      <c r="G87" s="455">
        <v>0</v>
      </c>
      <c r="H87" s="456">
        <v>4046</v>
      </c>
      <c r="I87" s="456">
        <v>0</v>
      </c>
      <c r="J87" s="456">
        <v>0</v>
      </c>
      <c r="K87" s="456">
        <v>4046</v>
      </c>
      <c r="L87" s="456">
        <v>0</v>
      </c>
    </row>
    <row r="88" spans="1:12" ht="12.75">
      <c r="A88" s="452" t="s">
        <v>232</v>
      </c>
      <c r="B88" s="453" t="s">
        <v>402</v>
      </c>
      <c r="C88" s="453" t="s">
        <v>386</v>
      </c>
      <c r="D88" s="454" t="s">
        <v>387</v>
      </c>
      <c r="E88" s="454" t="s">
        <v>392</v>
      </c>
      <c r="F88" s="454" t="s">
        <v>393</v>
      </c>
      <c r="G88" s="455">
        <v>0</v>
      </c>
      <c r="H88" s="456">
        <v>80</v>
      </c>
      <c r="I88" s="456">
        <v>0</v>
      </c>
      <c r="J88" s="456">
        <v>0</v>
      </c>
      <c r="K88" s="456">
        <v>80</v>
      </c>
      <c r="L88" s="456">
        <v>0</v>
      </c>
    </row>
    <row r="89" spans="1:12" ht="12.75">
      <c r="A89" s="452" t="s">
        <v>232</v>
      </c>
      <c r="B89" s="453" t="s">
        <v>402</v>
      </c>
      <c r="C89" s="453" t="s">
        <v>386</v>
      </c>
      <c r="D89" s="454" t="s">
        <v>387</v>
      </c>
      <c r="E89" s="454" t="s">
        <v>394</v>
      </c>
      <c r="F89" s="454" t="s">
        <v>227</v>
      </c>
      <c r="G89" s="455">
        <v>0</v>
      </c>
      <c r="H89" s="456">
        <v>1100</v>
      </c>
      <c r="I89" s="456">
        <v>0</v>
      </c>
      <c r="J89" s="456">
        <v>0</v>
      </c>
      <c r="K89" s="456">
        <v>1100</v>
      </c>
      <c r="L89" s="456">
        <v>0</v>
      </c>
    </row>
    <row r="90" spans="1:12" ht="12.75">
      <c r="A90" s="452" t="s">
        <v>233</v>
      </c>
      <c r="B90" s="453" t="s">
        <v>403</v>
      </c>
      <c r="C90" s="453" t="s">
        <v>340</v>
      </c>
      <c r="D90" s="454" t="s">
        <v>216</v>
      </c>
      <c r="E90" s="454" t="s">
        <v>341</v>
      </c>
      <c r="F90" s="454" t="s">
        <v>342</v>
      </c>
      <c r="G90" s="455">
        <v>0</v>
      </c>
      <c r="H90" s="456">
        <v>300</v>
      </c>
      <c r="I90" s="456">
        <v>0</v>
      </c>
      <c r="J90" s="456">
        <v>0</v>
      </c>
      <c r="K90" s="456">
        <v>300</v>
      </c>
      <c r="L90" s="456">
        <v>0</v>
      </c>
    </row>
    <row r="91" spans="1:12" ht="12.75">
      <c r="A91" s="452" t="s">
        <v>233</v>
      </c>
      <c r="B91" s="453" t="s">
        <v>403</v>
      </c>
      <c r="C91" s="453" t="s">
        <v>343</v>
      </c>
      <c r="D91" s="454" t="s">
        <v>217</v>
      </c>
      <c r="E91" s="454" t="s">
        <v>344</v>
      </c>
      <c r="F91" s="454" t="s">
        <v>345</v>
      </c>
      <c r="G91" s="455">
        <v>0</v>
      </c>
      <c r="H91" s="456">
        <v>122</v>
      </c>
      <c r="I91" s="456">
        <v>0</v>
      </c>
      <c r="J91" s="456">
        <v>0</v>
      </c>
      <c r="K91" s="456">
        <v>122</v>
      </c>
      <c r="L91" s="456">
        <v>0</v>
      </c>
    </row>
    <row r="92" spans="1:12" ht="12.75">
      <c r="A92" s="452" t="s">
        <v>233</v>
      </c>
      <c r="B92" s="453" t="s">
        <v>403</v>
      </c>
      <c r="C92" s="453" t="s">
        <v>346</v>
      </c>
      <c r="D92" s="454" t="s">
        <v>221</v>
      </c>
      <c r="E92" s="454" t="s">
        <v>347</v>
      </c>
      <c r="F92" s="454" t="s">
        <v>348</v>
      </c>
      <c r="G92" s="455">
        <v>0</v>
      </c>
      <c r="H92" s="456">
        <v>15</v>
      </c>
      <c r="I92" s="456">
        <v>0</v>
      </c>
      <c r="J92" s="456">
        <v>0</v>
      </c>
      <c r="K92" s="456">
        <v>15</v>
      </c>
      <c r="L92" s="456">
        <v>0</v>
      </c>
    </row>
    <row r="93" spans="1:12" ht="12.75">
      <c r="A93" s="452" t="s">
        <v>233</v>
      </c>
      <c r="B93" s="453" t="s">
        <v>403</v>
      </c>
      <c r="C93" s="453" t="s">
        <v>398</v>
      </c>
      <c r="D93" s="454" t="s">
        <v>240</v>
      </c>
      <c r="E93" s="454" t="s">
        <v>399</v>
      </c>
      <c r="F93" s="454" t="s">
        <v>400</v>
      </c>
      <c r="G93" s="455">
        <v>0</v>
      </c>
      <c r="H93" s="456">
        <v>100</v>
      </c>
      <c r="I93" s="456">
        <v>0</v>
      </c>
      <c r="J93" s="456">
        <v>0</v>
      </c>
      <c r="K93" s="456">
        <v>100</v>
      </c>
      <c r="L93" s="456">
        <v>0</v>
      </c>
    </row>
    <row r="94" spans="1:12" ht="12.75">
      <c r="A94" s="452" t="s">
        <v>233</v>
      </c>
      <c r="B94" s="453" t="s">
        <v>403</v>
      </c>
      <c r="C94" s="453" t="s">
        <v>352</v>
      </c>
      <c r="D94" s="454" t="s">
        <v>224</v>
      </c>
      <c r="E94" s="454" t="s">
        <v>353</v>
      </c>
      <c r="F94" s="454" t="s">
        <v>354</v>
      </c>
      <c r="G94" s="455">
        <v>0</v>
      </c>
      <c r="H94" s="456">
        <v>6</v>
      </c>
      <c r="I94" s="456">
        <v>0</v>
      </c>
      <c r="J94" s="456">
        <v>0</v>
      </c>
      <c r="K94" s="456">
        <v>6</v>
      </c>
      <c r="L94" s="456">
        <v>0</v>
      </c>
    </row>
    <row r="95" spans="1:12" ht="12.75">
      <c r="A95" s="452" t="s">
        <v>233</v>
      </c>
      <c r="B95" s="453" t="s">
        <v>403</v>
      </c>
      <c r="C95" s="453" t="s">
        <v>355</v>
      </c>
      <c r="D95" s="454" t="s">
        <v>225</v>
      </c>
      <c r="E95" s="454" t="s">
        <v>356</v>
      </c>
      <c r="F95" s="454" t="s">
        <v>357</v>
      </c>
      <c r="G95" s="455">
        <v>0</v>
      </c>
      <c r="H95" s="456">
        <v>15</v>
      </c>
      <c r="I95" s="456">
        <v>0</v>
      </c>
      <c r="J95" s="456">
        <v>0</v>
      </c>
      <c r="K95" s="456">
        <v>15</v>
      </c>
      <c r="L95" s="456">
        <v>0</v>
      </c>
    </row>
    <row r="96" spans="1:12" ht="12.75">
      <c r="A96" s="452" t="s">
        <v>233</v>
      </c>
      <c r="B96" s="453" t="s">
        <v>403</v>
      </c>
      <c r="C96" s="453" t="s">
        <v>361</v>
      </c>
      <c r="D96" s="454" t="s">
        <v>362</v>
      </c>
      <c r="E96" s="454" t="s">
        <v>363</v>
      </c>
      <c r="F96" s="454" t="s">
        <v>364</v>
      </c>
      <c r="G96" s="455">
        <v>0</v>
      </c>
      <c r="H96" s="456">
        <v>153</v>
      </c>
      <c r="I96" s="456">
        <v>0</v>
      </c>
      <c r="J96" s="456">
        <v>0</v>
      </c>
      <c r="K96" s="456">
        <v>153</v>
      </c>
      <c r="L96" s="456">
        <v>0</v>
      </c>
    </row>
    <row r="97" spans="1:12" ht="12.75">
      <c r="A97" s="452" t="s">
        <v>233</v>
      </c>
      <c r="B97" s="453" t="s">
        <v>403</v>
      </c>
      <c r="C97" s="453" t="s">
        <v>373</v>
      </c>
      <c r="D97" s="454" t="s">
        <v>219</v>
      </c>
      <c r="E97" s="454" t="s">
        <v>374</v>
      </c>
      <c r="F97" s="454" t="s">
        <v>375</v>
      </c>
      <c r="G97" s="455">
        <v>0</v>
      </c>
      <c r="H97" s="456">
        <v>70</v>
      </c>
      <c r="I97" s="456">
        <v>0</v>
      </c>
      <c r="J97" s="456">
        <v>0</v>
      </c>
      <c r="K97" s="456">
        <v>70</v>
      </c>
      <c r="L97" s="456">
        <v>0</v>
      </c>
    </row>
    <row r="98" spans="1:12" ht="12.75">
      <c r="A98" s="452" t="s">
        <v>233</v>
      </c>
      <c r="B98" s="453" t="s">
        <v>403</v>
      </c>
      <c r="C98" s="453" t="s">
        <v>376</v>
      </c>
      <c r="D98" s="454" t="s">
        <v>218</v>
      </c>
      <c r="E98" s="454" t="s">
        <v>377</v>
      </c>
      <c r="F98" s="454" t="s">
        <v>378</v>
      </c>
      <c r="G98" s="455">
        <v>0</v>
      </c>
      <c r="H98" s="456">
        <v>16.5</v>
      </c>
      <c r="I98" s="456">
        <v>0</v>
      </c>
      <c r="J98" s="456">
        <v>0</v>
      </c>
      <c r="K98" s="456">
        <v>16.5</v>
      </c>
      <c r="L98" s="456">
        <v>0</v>
      </c>
    </row>
    <row r="99" spans="1:12" ht="12.75">
      <c r="A99" s="452" t="s">
        <v>233</v>
      </c>
      <c r="B99" s="453" t="s">
        <v>403</v>
      </c>
      <c r="C99" s="453" t="s">
        <v>386</v>
      </c>
      <c r="D99" s="454" t="s">
        <v>387</v>
      </c>
      <c r="E99" s="454" t="s">
        <v>388</v>
      </c>
      <c r="F99" s="454" t="s">
        <v>389</v>
      </c>
      <c r="G99" s="455">
        <v>0</v>
      </c>
      <c r="H99" s="456">
        <v>60</v>
      </c>
      <c r="I99" s="456">
        <v>0</v>
      </c>
      <c r="J99" s="456">
        <v>0</v>
      </c>
      <c r="K99" s="456">
        <v>60</v>
      </c>
      <c r="L99" s="456">
        <v>0</v>
      </c>
    </row>
    <row r="100" spans="1:12" ht="12.75">
      <c r="A100" s="452" t="s">
        <v>233</v>
      </c>
      <c r="B100" s="453" t="s">
        <v>403</v>
      </c>
      <c r="C100" s="453" t="s">
        <v>386</v>
      </c>
      <c r="D100" s="454" t="s">
        <v>387</v>
      </c>
      <c r="E100" s="454" t="s">
        <v>390</v>
      </c>
      <c r="F100" s="454" t="s">
        <v>391</v>
      </c>
      <c r="G100" s="455">
        <v>0</v>
      </c>
      <c r="H100" s="456">
        <v>1368.5</v>
      </c>
      <c r="I100" s="456">
        <v>0</v>
      </c>
      <c r="J100" s="456">
        <v>0</v>
      </c>
      <c r="K100" s="456">
        <v>1368.5</v>
      </c>
      <c r="L100" s="456">
        <v>0</v>
      </c>
    </row>
    <row r="101" spans="1:12" ht="12.75">
      <c r="A101" s="452" t="s">
        <v>233</v>
      </c>
      <c r="B101" s="453" t="s">
        <v>403</v>
      </c>
      <c r="C101" s="453" t="s">
        <v>386</v>
      </c>
      <c r="D101" s="454" t="s">
        <v>387</v>
      </c>
      <c r="E101" s="454" t="s">
        <v>392</v>
      </c>
      <c r="F101" s="454" t="s">
        <v>393</v>
      </c>
      <c r="G101" s="455">
        <v>0</v>
      </c>
      <c r="H101" s="456">
        <v>50</v>
      </c>
      <c r="I101" s="456">
        <v>0</v>
      </c>
      <c r="J101" s="456">
        <v>0</v>
      </c>
      <c r="K101" s="456">
        <v>50</v>
      </c>
      <c r="L101" s="456">
        <v>0</v>
      </c>
    </row>
    <row r="102" spans="1:12" ht="12.75">
      <c r="A102" s="452" t="s">
        <v>233</v>
      </c>
      <c r="B102" s="453" t="s">
        <v>403</v>
      </c>
      <c r="C102" s="453" t="s">
        <v>386</v>
      </c>
      <c r="D102" s="454" t="s">
        <v>387</v>
      </c>
      <c r="E102" s="454" t="s">
        <v>394</v>
      </c>
      <c r="F102" s="454" t="s">
        <v>227</v>
      </c>
      <c r="G102" s="455">
        <v>0</v>
      </c>
      <c r="H102" s="456">
        <v>433</v>
      </c>
      <c r="I102" s="456">
        <v>0</v>
      </c>
      <c r="J102" s="456">
        <v>0</v>
      </c>
      <c r="K102" s="456">
        <v>433</v>
      </c>
      <c r="L102" s="456">
        <v>0</v>
      </c>
    </row>
    <row r="103" spans="1:12" ht="12.75">
      <c r="A103" s="452" t="s">
        <v>234</v>
      </c>
      <c r="B103" s="453" t="s">
        <v>404</v>
      </c>
      <c r="C103" s="453" t="s">
        <v>340</v>
      </c>
      <c r="D103" s="454" t="s">
        <v>216</v>
      </c>
      <c r="E103" s="454" t="s">
        <v>341</v>
      </c>
      <c r="F103" s="454" t="s">
        <v>342</v>
      </c>
      <c r="G103" s="455">
        <v>0</v>
      </c>
      <c r="H103" s="456">
        <v>180</v>
      </c>
      <c r="I103" s="456">
        <v>0</v>
      </c>
      <c r="J103" s="456">
        <v>0</v>
      </c>
      <c r="K103" s="456">
        <v>180</v>
      </c>
      <c r="L103" s="456">
        <v>0</v>
      </c>
    </row>
    <row r="104" spans="1:12" ht="12.75">
      <c r="A104" s="452" t="s">
        <v>234</v>
      </c>
      <c r="B104" s="453" t="s">
        <v>404</v>
      </c>
      <c r="C104" s="453" t="s">
        <v>355</v>
      </c>
      <c r="D104" s="454" t="s">
        <v>225</v>
      </c>
      <c r="E104" s="454" t="s">
        <v>356</v>
      </c>
      <c r="F104" s="454" t="s">
        <v>357</v>
      </c>
      <c r="G104" s="455">
        <v>0</v>
      </c>
      <c r="H104" s="456">
        <v>12</v>
      </c>
      <c r="I104" s="456">
        <v>0</v>
      </c>
      <c r="J104" s="456">
        <v>0</v>
      </c>
      <c r="K104" s="456">
        <v>12</v>
      </c>
      <c r="L104" s="456">
        <v>0</v>
      </c>
    </row>
    <row r="105" spans="1:12" ht="12.75">
      <c r="A105" s="452" t="s">
        <v>234</v>
      </c>
      <c r="B105" s="453" t="s">
        <v>404</v>
      </c>
      <c r="C105" s="453" t="s">
        <v>361</v>
      </c>
      <c r="D105" s="454" t="s">
        <v>362</v>
      </c>
      <c r="E105" s="454" t="s">
        <v>363</v>
      </c>
      <c r="F105" s="454" t="s">
        <v>364</v>
      </c>
      <c r="G105" s="455">
        <v>0</v>
      </c>
      <c r="H105" s="456">
        <v>34</v>
      </c>
      <c r="I105" s="456">
        <v>0</v>
      </c>
      <c r="J105" s="456">
        <v>0</v>
      </c>
      <c r="K105" s="456">
        <v>34</v>
      </c>
      <c r="L105" s="456">
        <v>0</v>
      </c>
    </row>
    <row r="106" spans="1:12" ht="12.75">
      <c r="A106" s="452" t="s">
        <v>234</v>
      </c>
      <c r="B106" s="453" t="s">
        <v>404</v>
      </c>
      <c r="C106" s="453" t="s">
        <v>365</v>
      </c>
      <c r="D106" s="454" t="s">
        <v>366</v>
      </c>
      <c r="E106" s="454" t="s">
        <v>367</v>
      </c>
      <c r="F106" s="454" t="s">
        <v>368</v>
      </c>
      <c r="G106" s="455">
        <v>0</v>
      </c>
      <c r="H106" s="456">
        <v>25.5</v>
      </c>
      <c r="I106" s="456">
        <v>0</v>
      </c>
      <c r="J106" s="456">
        <v>0</v>
      </c>
      <c r="K106" s="456">
        <v>25.5</v>
      </c>
      <c r="L106" s="456">
        <v>0</v>
      </c>
    </row>
    <row r="107" spans="1:12" ht="12.75">
      <c r="A107" s="452" t="s">
        <v>234</v>
      </c>
      <c r="B107" s="453" t="s">
        <v>404</v>
      </c>
      <c r="C107" s="453" t="s">
        <v>376</v>
      </c>
      <c r="D107" s="454" t="s">
        <v>218</v>
      </c>
      <c r="E107" s="454" t="s">
        <v>377</v>
      </c>
      <c r="F107" s="454" t="s">
        <v>378</v>
      </c>
      <c r="G107" s="455">
        <v>0</v>
      </c>
      <c r="H107" s="456">
        <v>25.5</v>
      </c>
      <c r="I107" s="456">
        <v>0</v>
      </c>
      <c r="J107" s="456">
        <v>0</v>
      </c>
      <c r="K107" s="456">
        <v>25.5</v>
      </c>
      <c r="L107" s="456">
        <v>0</v>
      </c>
    </row>
    <row r="108" spans="1:12" ht="12.75">
      <c r="A108" s="452" t="s">
        <v>234</v>
      </c>
      <c r="B108" s="453" t="s">
        <v>404</v>
      </c>
      <c r="C108" s="453" t="s">
        <v>386</v>
      </c>
      <c r="D108" s="454" t="s">
        <v>387</v>
      </c>
      <c r="E108" s="454" t="s">
        <v>388</v>
      </c>
      <c r="F108" s="454" t="s">
        <v>389</v>
      </c>
      <c r="G108" s="455">
        <v>0</v>
      </c>
      <c r="H108" s="456">
        <v>15</v>
      </c>
      <c r="I108" s="456">
        <v>0</v>
      </c>
      <c r="J108" s="456">
        <v>0</v>
      </c>
      <c r="K108" s="456">
        <v>15</v>
      </c>
      <c r="L108" s="456">
        <v>0</v>
      </c>
    </row>
    <row r="109" spans="1:12" ht="12.75">
      <c r="A109" s="452" t="s">
        <v>234</v>
      </c>
      <c r="B109" s="453" t="s">
        <v>404</v>
      </c>
      <c r="C109" s="453" t="s">
        <v>386</v>
      </c>
      <c r="D109" s="454" t="s">
        <v>387</v>
      </c>
      <c r="E109" s="454" t="s">
        <v>390</v>
      </c>
      <c r="F109" s="454" t="s">
        <v>391</v>
      </c>
      <c r="G109" s="455">
        <v>0</v>
      </c>
      <c r="H109" s="456">
        <v>7556.5</v>
      </c>
      <c r="I109" s="456">
        <v>0</v>
      </c>
      <c r="J109" s="456">
        <v>0</v>
      </c>
      <c r="K109" s="456">
        <v>7556.5</v>
      </c>
      <c r="L109" s="456">
        <v>0</v>
      </c>
    </row>
    <row r="110" spans="1:12" ht="12.75">
      <c r="A110" s="452" t="s">
        <v>234</v>
      </c>
      <c r="B110" s="453" t="s">
        <v>404</v>
      </c>
      <c r="C110" s="453" t="s">
        <v>386</v>
      </c>
      <c r="D110" s="454" t="s">
        <v>387</v>
      </c>
      <c r="E110" s="454" t="s">
        <v>394</v>
      </c>
      <c r="F110" s="454" t="s">
        <v>227</v>
      </c>
      <c r="G110" s="455">
        <v>0</v>
      </c>
      <c r="H110" s="456">
        <v>94</v>
      </c>
      <c r="I110" s="456">
        <v>0</v>
      </c>
      <c r="J110" s="456">
        <v>0</v>
      </c>
      <c r="K110" s="456">
        <v>94</v>
      </c>
      <c r="L110" s="456">
        <v>0</v>
      </c>
    </row>
    <row r="111" spans="1:12" ht="12.75">
      <c r="A111" s="452" t="s">
        <v>235</v>
      </c>
      <c r="B111" s="453" t="s">
        <v>44</v>
      </c>
      <c r="C111" s="453" t="s">
        <v>340</v>
      </c>
      <c r="D111" s="454" t="s">
        <v>216</v>
      </c>
      <c r="E111" s="454" t="s">
        <v>341</v>
      </c>
      <c r="F111" s="454" t="s">
        <v>342</v>
      </c>
      <c r="G111" s="455">
        <v>0</v>
      </c>
      <c r="H111" s="456">
        <v>222</v>
      </c>
      <c r="I111" s="456">
        <v>0</v>
      </c>
      <c r="J111" s="456">
        <v>0</v>
      </c>
      <c r="K111" s="456">
        <v>222</v>
      </c>
      <c r="L111" s="456">
        <v>0</v>
      </c>
    </row>
    <row r="112" spans="1:12" ht="12.75">
      <c r="A112" s="452" t="s">
        <v>235</v>
      </c>
      <c r="B112" s="453" t="s">
        <v>44</v>
      </c>
      <c r="C112" s="453" t="s">
        <v>343</v>
      </c>
      <c r="D112" s="454" t="s">
        <v>217</v>
      </c>
      <c r="E112" s="454" t="s">
        <v>344</v>
      </c>
      <c r="F112" s="454" t="s">
        <v>345</v>
      </c>
      <c r="G112" s="455">
        <v>0</v>
      </c>
      <c r="H112" s="456">
        <v>71</v>
      </c>
      <c r="I112" s="456">
        <v>0</v>
      </c>
      <c r="J112" s="456">
        <v>0</v>
      </c>
      <c r="K112" s="456">
        <v>71</v>
      </c>
      <c r="L112" s="456">
        <v>0</v>
      </c>
    </row>
    <row r="113" spans="1:12" ht="12.75">
      <c r="A113" s="452" t="s">
        <v>235</v>
      </c>
      <c r="B113" s="453" t="s">
        <v>44</v>
      </c>
      <c r="C113" s="453" t="s">
        <v>352</v>
      </c>
      <c r="D113" s="454" t="s">
        <v>224</v>
      </c>
      <c r="E113" s="454" t="s">
        <v>353</v>
      </c>
      <c r="F113" s="454" t="s">
        <v>354</v>
      </c>
      <c r="G113" s="455">
        <v>0</v>
      </c>
      <c r="H113" s="456">
        <v>12</v>
      </c>
      <c r="I113" s="456">
        <v>0</v>
      </c>
      <c r="J113" s="456">
        <v>0</v>
      </c>
      <c r="K113" s="456">
        <v>12</v>
      </c>
      <c r="L113" s="456">
        <v>0</v>
      </c>
    </row>
    <row r="114" spans="1:12" ht="12.75">
      <c r="A114" s="452" t="s">
        <v>235</v>
      </c>
      <c r="B114" s="453" t="s">
        <v>44</v>
      </c>
      <c r="C114" s="453" t="s">
        <v>361</v>
      </c>
      <c r="D114" s="454" t="s">
        <v>362</v>
      </c>
      <c r="E114" s="454" t="s">
        <v>363</v>
      </c>
      <c r="F114" s="454" t="s">
        <v>364</v>
      </c>
      <c r="G114" s="455">
        <v>0</v>
      </c>
      <c r="H114" s="456">
        <v>68</v>
      </c>
      <c r="I114" s="456">
        <v>0</v>
      </c>
      <c r="J114" s="456">
        <v>0</v>
      </c>
      <c r="K114" s="456">
        <v>68</v>
      </c>
      <c r="L114" s="456">
        <v>0</v>
      </c>
    </row>
    <row r="115" spans="1:12" ht="12.75">
      <c r="A115" s="452" t="s">
        <v>235</v>
      </c>
      <c r="B115" s="453" t="s">
        <v>44</v>
      </c>
      <c r="C115" s="453" t="s">
        <v>365</v>
      </c>
      <c r="D115" s="454" t="s">
        <v>366</v>
      </c>
      <c r="E115" s="454" t="s">
        <v>367</v>
      </c>
      <c r="F115" s="454" t="s">
        <v>368</v>
      </c>
      <c r="G115" s="455">
        <v>0</v>
      </c>
      <c r="H115" s="456">
        <v>8.5</v>
      </c>
      <c r="I115" s="456">
        <v>0</v>
      </c>
      <c r="J115" s="456">
        <v>0</v>
      </c>
      <c r="K115" s="456">
        <v>8.5</v>
      </c>
      <c r="L115" s="456">
        <v>0</v>
      </c>
    </row>
    <row r="116" spans="1:12" ht="12.75">
      <c r="A116" s="452" t="s">
        <v>235</v>
      </c>
      <c r="B116" s="453" t="s">
        <v>44</v>
      </c>
      <c r="C116" s="453" t="s">
        <v>373</v>
      </c>
      <c r="D116" s="454" t="s">
        <v>219</v>
      </c>
      <c r="E116" s="454" t="s">
        <v>374</v>
      </c>
      <c r="F116" s="454" t="s">
        <v>375</v>
      </c>
      <c r="G116" s="455">
        <v>0</v>
      </c>
      <c r="H116" s="456">
        <v>10</v>
      </c>
      <c r="I116" s="456">
        <v>0</v>
      </c>
      <c r="J116" s="456">
        <v>0</v>
      </c>
      <c r="K116" s="456">
        <v>10</v>
      </c>
      <c r="L116" s="456">
        <v>0</v>
      </c>
    </row>
    <row r="117" spans="1:12" ht="12.75">
      <c r="A117" s="452" t="s">
        <v>235</v>
      </c>
      <c r="B117" s="453" t="s">
        <v>44</v>
      </c>
      <c r="C117" s="453" t="s">
        <v>376</v>
      </c>
      <c r="D117" s="454" t="s">
        <v>218</v>
      </c>
      <c r="E117" s="454" t="s">
        <v>377</v>
      </c>
      <c r="F117" s="454" t="s">
        <v>378</v>
      </c>
      <c r="G117" s="455">
        <v>0</v>
      </c>
      <c r="H117" s="456">
        <v>12</v>
      </c>
      <c r="I117" s="456">
        <v>0</v>
      </c>
      <c r="J117" s="456">
        <v>0</v>
      </c>
      <c r="K117" s="456">
        <v>12</v>
      </c>
      <c r="L117" s="456">
        <v>0</v>
      </c>
    </row>
    <row r="118" spans="1:12" ht="12.75">
      <c r="A118" s="452" t="s">
        <v>235</v>
      </c>
      <c r="B118" s="453" t="s">
        <v>44</v>
      </c>
      <c r="C118" s="453" t="s">
        <v>379</v>
      </c>
      <c r="D118" s="454" t="s">
        <v>229</v>
      </c>
      <c r="E118" s="454" t="s">
        <v>380</v>
      </c>
      <c r="F118" s="454" t="s">
        <v>381</v>
      </c>
      <c r="G118" s="455">
        <v>0</v>
      </c>
      <c r="H118" s="456">
        <v>8.5</v>
      </c>
      <c r="I118" s="456">
        <v>0</v>
      </c>
      <c r="J118" s="456">
        <v>0</v>
      </c>
      <c r="K118" s="456">
        <v>8.5</v>
      </c>
      <c r="L118" s="456">
        <v>0</v>
      </c>
    </row>
    <row r="119" spans="1:12" ht="12.75">
      <c r="A119" s="452" t="s">
        <v>235</v>
      </c>
      <c r="B119" s="453" t="s">
        <v>44</v>
      </c>
      <c r="C119" s="453" t="s">
        <v>386</v>
      </c>
      <c r="D119" s="454" t="s">
        <v>387</v>
      </c>
      <c r="E119" s="454" t="s">
        <v>388</v>
      </c>
      <c r="F119" s="454" t="s">
        <v>389</v>
      </c>
      <c r="G119" s="455">
        <v>0</v>
      </c>
      <c r="H119" s="456">
        <v>105</v>
      </c>
      <c r="I119" s="456">
        <v>0</v>
      </c>
      <c r="J119" s="456">
        <v>0</v>
      </c>
      <c r="K119" s="456">
        <v>105</v>
      </c>
      <c r="L119" s="456">
        <v>0</v>
      </c>
    </row>
    <row r="120" spans="1:12" ht="12.75">
      <c r="A120" s="452" t="s">
        <v>235</v>
      </c>
      <c r="B120" s="453" t="s">
        <v>44</v>
      </c>
      <c r="C120" s="453" t="s">
        <v>386</v>
      </c>
      <c r="D120" s="454" t="s">
        <v>387</v>
      </c>
      <c r="E120" s="454" t="s">
        <v>390</v>
      </c>
      <c r="F120" s="454" t="s">
        <v>391</v>
      </c>
      <c r="G120" s="455">
        <v>0</v>
      </c>
      <c r="H120" s="456">
        <v>1224</v>
      </c>
      <c r="I120" s="456">
        <v>0</v>
      </c>
      <c r="J120" s="456">
        <v>0</v>
      </c>
      <c r="K120" s="456">
        <v>1224</v>
      </c>
      <c r="L120" s="456">
        <v>0</v>
      </c>
    </row>
    <row r="121" spans="1:12" ht="12.75">
      <c r="A121" s="452" t="s">
        <v>235</v>
      </c>
      <c r="B121" s="453" t="s">
        <v>44</v>
      </c>
      <c r="C121" s="453" t="s">
        <v>386</v>
      </c>
      <c r="D121" s="454" t="s">
        <v>387</v>
      </c>
      <c r="E121" s="454" t="s">
        <v>394</v>
      </c>
      <c r="F121" s="454" t="s">
        <v>227</v>
      </c>
      <c r="G121" s="455">
        <v>0</v>
      </c>
      <c r="H121" s="456">
        <v>1145</v>
      </c>
      <c r="I121" s="456">
        <v>0</v>
      </c>
      <c r="J121" s="456">
        <v>0</v>
      </c>
      <c r="K121" s="456">
        <v>1145</v>
      </c>
      <c r="L121" s="456">
        <v>0</v>
      </c>
    </row>
    <row r="122" spans="1:12" ht="12.75">
      <c r="A122" s="452" t="s">
        <v>236</v>
      </c>
      <c r="B122" s="453" t="s">
        <v>193</v>
      </c>
      <c r="C122" s="453" t="s">
        <v>340</v>
      </c>
      <c r="D122" s="454" t="s">
        <v>216</v>
      </c>
      <c r="E122" s="454" t="s">
        <v>341</v>
      </c>
      <c r="F122" s="454" t="s">
        <v>342</v>
      </c>
      <c r="G122" s="455">
        <v>0</v>
      </c>
      <c r="H122" s="456">
        <v>438</v>
      </c>
      <c r="I122" s="456">
        <v>0</v>
      </c>
      <c r="J122" s="456">
        <v>0</v>
      </c>
      <c r="K122" s="456">
        <v>438</v>
      </c>
      <c r="L122" s="456">
        <v>0</v>
      </c>
    </row>
    <row r="123" spans="1:12" ht="12.75">
      <c r="A123" s="452" t="s">
        <v>236</v>
      </c>
      <c r="B123" s="453" t="s">
        <v>193</v>
      </c>
      <c r="C123" s="453" t="s">
        <v>343</v>
      </c>
      <c r="D123" s="454" t="s">
        <v>217</v>
      </c>
      <c r="E123" s="454" t="s">
        <v>344</v>
      </c>
      <c r="F123" s="454" t="s">
        <v>345</v>
      </c>
      <c r="G123" s="455">
        <v>0</v>
      </c>
      <c r="H123" s="456">
        <v>96</v>
      </c>
      <c r="I123" s="456">
        <v>0</v>
      </c>
      <c r="J123" s="456">
        <v>0</v>
      </c>
      <c r="K123" s="456">
        <v>96</v>
      </c>
      <c r="L123" s="456">
        <v>0</v>
      </c>
    </row>
    <row r="124" spans="1:12" ht="12.75">
      <c r="A124" s="452" t="s">
        <v>236</v>
      </c>
      <c r="B124" s="453" t="s">
        <v>193</v>
      </c>
      <c r="C124" s="453" t="s">
        <v>346</v>
      </c>
      <c r="D124" s="454" t="s">
        <v>221</v>
      </c>
      <c r="E124" s="454" t="s">
        <v>347</v>
      </c>
      <c r="F124" s="454" t="s">
        <v>348</v>
      </c>
      <c r="G124" s="455">
        <v>0</v>
      </c>
      <c r="H124" s="456">
        <v>15</v>
      </c>
      <c r="I124" s="456">
        <v>0</v>
      </c>
      <c r="J124" s="456">
        <v>0</v>
      </c>
      <c r="K124" s="456">
        <v>15</v>
      </c>
      <c r="L124" s="456">
        <v>0</v>
      </c>
    </row>
    <row r="125" spans="1:12" ht="12.75">
      <c r="A125" s="452" t="s">
        <v>236</v>
      </c>
      <c r="B125" s="453" t="s">
        <v>193</v>
      </c>
      <c r="C125" s="453" t="s">
        <v>349</v>
      </c>
      <c r="D125" s="454" t="s">
        <v>222</v>
      </c>
      <c r="E125" s="454" t="s">
        <v>350</v>
      </c>
      <c r="F125" s="454" t="s">
        <v>351</v>
      </c>
      <c r="G125" s="455">
        <v>0</v>
      </c>
      <c r="H125" s="456">
        <v>200</v>
      </c>
      <c r="I125" s="456">
        <v>0</v>
      </c>
      <c r="J125" s="456">
        <v>0</v>
      </c>
      <c r="K125" s="456">
        <v>200</v>
      </c>
      <c r="L125" s="456">
        <v>0</v>
      </c>
    </row>
    <row r="126" spans="1:12" ht="12.75">
      <c r="A126" s="452" t="s">
        <v>236</v>
      </c>
      <c r="B126" s="453" t="s">
        <v>193</v>
      </c>
      <c r="C126" s="453" t="s">
        <v>352</v>
      </c>
      <c r="D126" s="454" t="s">
        <v>224</v>
      </c>
      <c r="E126" s="454" t="s">
        <v>353</v>
      </c>
      <c r="F126" s="454" t="s">
        <v>354</v>
      </c>
      <c r="G126" s="455">
        <v>0</v>
      </c>
      <c r="H126" s="456">
        <v>6</v>
      </c>
      <c r="I126" s="456">
        <v>0</v>
      </c>
      <c r="J126" s="456">
        <v>0</v>
      </c>
      <c r="K126" s="456">
        <v>6</v>
      </c>
      <c r="L126" s="456">
        <v>0</v>
      </c>
    </row>
    <row r="127" spans="1:12" ht="12.75">
      <c r="A127" s="452" t="s">
        <v>236</v>
      </c>
      <c r="B127" s="453" t="s">
        <v>193</v>
      </c>
      <c r="C127" s="453" t="s">
        <v>355</v>
      </c>
      <c r="D127" s="454" t="s">
        <v>225</v>
      </c>
      <c r="E127" s="454" t="s">
        <v>356</v>
      </c>
      <c r="F127" s="454" t="s">
        <v>357</v>
      </c>
      <c r="G127" s="455">
        <v>0</v>
      </c>
      <c r="H127" s="456">
        <v>54</v>
      </c>
      <c r="I127" s="456">
        <v>0</v>
      </c>
      <c r="J127" s="456">
        <v>0</v>
      </c>
      <c r="K127" s="456">
        <v>54</v>
      </c>
      <c r="L127" s="456">
        <v>0</v>
      </c>
    </row>
    <row r="128" spans="1:12" ht="12.75">
      <c r="A128" s="452" t="s">
        <v>236</v>
      </c>
      <c r="B128" s="453" t="s">
        <v>193</v>
      </c>
      <c r="C128" s="453" t="s">
        <v>358</v>
      </c>
      <c r="D128" s="454" t="s">
        <v>226</v>
      </c>
      <c r="E128" s="454" t="s">
        <v>359</v>
      </c>
      <c r="F128" s="454" t="s">
        <v>360</v>
      </c>
      <c r="G128" s="455">
        <v>0</v>
      </c>
      <c r="H128" s="456">
        <v>8.5</v>
      </c>
      <c r="I128" s="456">
        <v>0</v>
      </c>
      <c r="J128" s="456">
        <v>0</v>
      </c>
      <c r="K128" s="456">
        <v>8.5</v>
      </c>
      <c r="L128" s="456">
        <v>0</v>
      </c>
    </row>
    <row r="129" spans="1:12" ht="12.75">
      <c r="A129" s="452" t="s">
        <v>236</v>
      </c>
      <c r="B129" s="453" t="s">
        <v>193</v>
      </c>
      <c r="C129" s="453" t="s">
        <v>361</v>
      </c>
      <c r="D129" s="454" t="s">
        <v>362</v>
      </c>
      <c r="E129" s="454" t="s">
        <v>363</v>
      </c>
      <c r="F129" s="454" t="s">
        <v>364</v>
      </c>
      <c r="G129" s="455">
        <v>0</v>
      </c>
      <c r="H129" s="456">
        <v>161.5</v>
      </c>
      <c r="I129" s="456">
        <v>0</v>
      </c>
      <c r="J129" s="456">
        <v>0</v>
      </c>
      <c r="K129" s="456">
        <v>161.5</v>
      </c>
      <c r="L129" s="456">
        <v>0</v>
      </c>
    </row>
    <row r="130" spans="1:12" ht="12.75">
      <c r="A130" s="452" t="s">
        <v>236</v>
      </c>
      <c r="B130" s="453" t="s">
        <v>193</v>
      </c>
      <c r="C130" s="453" t="s">
        <v>365</v>
      </c>
      <c r="D130" s="454" t="s">
        <v>366</v>
      </c>
      <c r="E130" s="454" t="s">
        <v>367</v>
      </c>
      <c r="F130" s="454" t="s">
        <v>368</v>
      </c>
      <c r="G130" s="455">
        <v>0</v>
      </c>
      <c r="H130" s="456">
        <v>17</v>
      </c>
      <c r="I130" s="456">
        <v>0</v>
      </c>
      <c r="J130" s="456">
        <v>0</v>
      </c>
      <c r="K130" s="456">
        <v>17</v>
      </c>
      <c r="L130" s="456">
        <v>0</v>
      </c>
    </row>
    <row r="131" spans="1:12" ht="12.75">
      <c r="A131" s="452" t="s">
        <v>236</v>
      </c>
      <c r="B131" s="453" t="s">
        <v>193</v>
      </c>
      <c r="C131" s="453" t="s">
        <v>376</v>
      </c>
      <c r="D131" s="454" t="s">
        <v>218</v>
      </c>
      <c r="E131" s="454" t="s">
        <v>377</v>
      </c>
      <c r="F131" s="454" t="s">
        <v>378</v>
      </c>
      <c r="G131" s="455">
        <v>0</v>
      </c>
      <c r="H131" s="456">
        <v>37</v>
      </c>
      <c r="I131" s="456">
        <v>0</v>
      </c>
      <c r="J131" s="456">
        <v>0</v>
      </c>
      <c r="K131" s="456">
        <v>37</v>
      </c>
      <c r="L131" s="456">
        <v>0</v>
      </c>
    </row>
    <row r="132" spans="1:12" ht="12.75">
      <c r="A132" s="452" t="s">
        <v>236</v>
      </c>
      <c r="B132" s="453" t="s">
        <v>193</v>
      </c>
      <c r="C132" s="453" t="s">
        <v>379</v>
      </c>
      <c r="D132" s="454" t="s">
        <v>229</v>
      </c>
      <c r="E132" s="454" t="s">
        <v>380</v>
      </c>
      <c r="F132" s="454" t="s">
        <v>381</v>
      </c>
      <c r="G132" s="455">
        <v>0</v>
      </c>
      <c r="H132" s="456">
        <v>15.65</v>
      </c>
      <c r="I132" s="456">
        <v>0</v>
      </c>
      <c r="J132" s="456">
        <v>0</v>
      </c>
      <c r="K132" s="456">
        <v>15.65</v>
      </c>
      <c r="L132" s="456">
        <v>0</v>
      </c>
    </row>
    <row r="133" spans="1:12" ht="12.75">
      <c r="A133" s="452" t="s">
        <v>236</v>
      </c>
      <c r="B133" s="453" t="s">
        <v>193</v>
      </c>
      <c r="C133" s="453" t="s">
        <v>386</v>
      </c>
      <c r="D133" s="454" t="s">
        <v>387</v>
      </c>
      <c r="E133" s="454" t="s">
        <v>388</v>
      </c>
      <c r="F133" s="454" t="s">
        <v>389</v>
      </c>
      <c r="G133" s="455">
        <v>0</v>
      </c>
      <c r="H133" s="456">
        <v>75</v>
      </c>
      <c r="I133" s="456">
        <v>0</v>
      </c>
      <c r="J133" s="456">
        <v>0</v>
      </c>
      <c r="K133" s="456">
        <v>75</v>
      </c>
      <c r="L133" s="456">
        <v>0</v>
      </c>
    </row>
    <row r="134" spans="1:12" ht="12.75">
      <c r="A134" s="452" t="s">
        <v>236</v>
      </c>
      <c r="B134" s="453" t="s">
        <v>193</v>
      </c>
      <c r="C134" s="453" t="s">
        <v>386</v>
      </c>
      <c r="D134" s="454" t="s">
        <v>387</v>
      </c>
      <c r="E134" s="454" t="s">
        <v>390</v>
      </c>
      <c r="F134" s="454" t="s">
        <v>391</v>
      </c>
      <c r="G134" s="455">
        <v>0</v>
      </c>
      <c r="H134" s="456">
        <v>1598</v>
      </c>
      <c r="I134" s="456">
        <v>0</v>
      </c>
      <c r="J134" s="456">
        <v>0</v>
      </c>
      <c r="K134" s="456">
        <v>1598</v>
      </c>
      <c r="L134" s="456">
        <v>0</v>
      </c>
    </row>
    <row r="135" spans="1:12" ht="12.75">
      <c r="A135" s="452" t="s">
        <v>236</v>
      </c>
      <c r="B135" s="453" t="s">
        <v>193</v>
      </c>
      <c r="C135" s="453" t="s">
        <v>386</v>
      </c>
      <c r="D135" s="454" t="s">
        <v>387</v>
      </c>
      <c r="E135" s="454" t="s">
        <v>394</v>
      </c>
      <c r="F135" s="454" t="s">
        <v>227</v>
      </c>
      <c r="G135" s="455">
        <v>0</v>
      </c>
      <c r="H135" s="456">
        <v>880</v>
      </c>
      <c r="I135" s="456">
        <v>0</v>
      </c>
      <c r="J135" s="456">
        <v>0</v>
      </c>
      <c r="K135" s="456">
        <v>880</v>
      </c>
      <c r="L135" s="456">
        <v>0</v>
      </c>
    </row>
    <row r="136" spans="1:12" ht="12.75">
      <c r="A136" s="452" t="s">
        <v>237</v>
      </c>
      <c r="B136" s="453" t="s">
        <v>45</v>
      </c>
      <c r="C136" s="453" t="s">
        <v>340</v>
      </c>
      <c r="D136" s="454" t="s">
        <v>216</v>
      </c>
      <c r="E136" s="454" t="s">
        <v>341</v>
      </c>
      <c r="F136" s="454" t="s">
        <v>342</v>
      </c>
      <c r="G136" s="455">
        <v>0</v>
      </c>
      <c r="H136" s="456">
        <v>438</v>
      </c>
      <c r="I136" s="456">
        <v>0</v>
      </c>
      <c r="J136" s="456">
        <v>0</v>
      </c>
      <c r="K136" s="456">
        <v>438</v>
      </c>
      <c r="L136" s="456">
        <v>0</v>
      </c>
    </row>
    <row r="137" spans="1:12" ht="12.75">
      <c r="A137" s="452" t="s">
        <v>237</v>
      </c>
      <c r="B137" s="453" t="s">
        <v>45</v>
      </c>
      <c r="C137" s="453" t="s">
        <v>343</v>
      </c>
      <c r="D137" s="454" t="s">
        <v>217</v>
      </c>
      <c r="E137" s="454" t="s">
        <v>344</v>
      </c>
      <c r="F137" s="454" t="s">
        <v>345</v>
      </c>
      <c r="G137" s="455">
        <v>0</v>
      </c>
      <c r="H137" s="456">
        <v>125</v>
      </c>
      <c r="I137" s="456">
        <v>0</v>
      </c>
      <c r="J137" s="456">
        <v>0</v>
      </c>
      <c r="K137" s="456">
        <v>125</v>
      </c>
      <c r="L137" s="456">
        <v>0</v>
      </c>
    </row>
    <row r="138" spans="1:12" ht="12.75">
      <c r="A138" s="452" t="s">
        <v>237</v>
      </c>
      <c r="B138" s="453" t="s">
        <v>45</v>
      </c>
      <c r="C138" s="453" t="s">
        <v>349</v>
      </c>
      <c r="D138" s="454" t="s">
        <v>222</v>
      </c>
      <c r="E138" s="454" t="s">
        <v>350</v>
      </c>
      <c r="F138" s="454" t="s">
        <v>351</v>
      </c>
      <c r="G138" s="455">
        <v>0</v>
      </c>
      <c r="H138" s="456">
        <v>400</v>
      </c>
      <c r="I138" s="456">
        <v>0</v>
      </c>
      <c r="J138" s="456">
        <v>0</v>
      </c>
      <c r="K138" s="456">
        <v>400</v>
      </c>
      <c r="L138" s="456">
        <v>0</v>
      </c>
    </row>
    <row r="139" spans="1:12" ht="12.75">
      <c r="A139" s="452" t="s">
        <v>237</v>
      </c>
      <c r="B139" s="453" t="s">
        <v>45</v>
      </c>
      <c r="C139" s="453" t="s">
        <v>352</v>
      </c>
      <c r="D139" s="454" t="s">
        <v>224</v>
      </c>
      <c r="E139" s="454" t="s">
        <v>353</v>
      </c>
      <c r="F139" s="454" t="s">
        <v>354</v>
      </c>
      <c r="G139" s="455">
        <v>0</v>
      </c>
      <c r="H139" s="456">
        <v>60</v>
      </c>
      <c r="I139" s="456">
        <v>0</v>
      </c>
      <c r="J139" s="456">
        <v>0</v>
      </c>
      <c r="K139" s="456">
        <v>60</v>
      </c>
      <c r="L139" s="456">
        <v>0</v>
      </c>
    </row>
    <row r="140" spans="1:12" ht="12.75">
      <c r="A140" s="452" t="s">
        <v>237</v>
      </c>
      <c r="B140" s="453" t="s">
        <v>45</v>
      </c>
      <c r="C140" s="453" t="s">
        <v>355</v>
      </c>
      <c r="D140" s="454" t="s">
        <v>225</v>
      </c>
      <c r="E140" s="454" t="s">
        <v>356</v>
      </c>
      <c r="F140" s="454" t="s">
        <v>357</v>
      </c>
      <c r="G140" s="455">
        <v>0</v>
      </c>
      <c r="H140" s="456">
        <v>30</v>
      </c>
      <c r="I140" s="456">
        <v>0</v>
      </c>
      <c r="J140" s="456">
        <v>0</v>
      </c>
      <c r="K140" s="456">
        <v>30</v>
      </c>
      <c r="L140" s="456">
        <v>0</v>
      </c>
    </row>
    <row r="141" spans="1:12" ht="12.75">
      <c r="A141" s="452" t="s">
        <v>237</v>
      </c>
      <c r="B141" s="453" t="s">
        <v>45</v>
      </c>
      <c r="C141" s="453" t="s">
        <v>361</v>
      </c>
      <c r="D141" s="454" t="s">
        <v>362</v>
      </c>
      <c r="E141" s="454" t="s">
        <v>363</v>
      </c>
      <c r="F141" s="454" t="s">
        <v>364</v>
      </c>
      <c r="G141" s="455">
        <v>0</v>
      </c>
      <c r="H141" s="456">
        <v>578</v>
      </c>
      <c r="I141" s="456">
        <v>0</v>
      </c>
      <c r="J141" s="456">
        <v>0</v>
      </c>
      <c r="K141" s="456">
        <v>578</v>
      </c>
      <c r="L141" s="456">
        <v>0</v>
      </c>
    </row>
    <row r="142" spans="1:12" ht="12.75">
      <c r="A142" s="452" t="s">
        <v>237</v>
      </c>
      <c r="B142" s="453" t="s">
        <v>45</v>
      </c>
      <c r="C142" s="453" t="s">
        <v>365</v>
      </c>
      <c r="D142" s="454" t="s">
        <v>366</v>
      </c>
      <c r="E142" s="454" t="s">
        <v>367</v>
      </c>
      <c r="F142" s="454" t="s">
        <v>368</v>
      </c>
      <c r="G142" s="455">
        <v>0</v>
      </c>
      <c r="H142" s="456">
        <v>17</v>
      </c>
      <c r="I142" s="456">
        <v>0</v>
      </c>
      <c r="J142" s="456">
        <v>0</v>
      </c>
      <c r="K142" s="456">
        <v>17</v>
      </c>
      <c r="L142" s="456">
        <v>0</v>
      </c>
    </row>
    <row r="143" spans="1:12" ht="12.75">
      <c r="A143" s="452" t="s">
        <v>237</v>
      </c>
      <c r="B143" s="453" t="s">
        <v>45</v>
      </c>
      <c r="C143" s="453" t="s">
        <v>373</v>
      </c>
      <c r="D143" s="454" t="s">
        <v>219</v>
      </c>
      <c r="E143" s="454" t="s">
        <v>374</v>
      </c>
      <c r="F143" s="454" t="s">
        <v>375</v>
      </c>
      <c r="G143" s="455">
        <v>0</v>
      </c>
      <c r="H143" s="456">
        <v>240</v>
      </c>
      <c r="I143" s="456">
        <v>0</v>
      </c>
      <c r="J143" s="456">
        <v>0</v>
      </c>
      <c r="K143" s="456">
        <v>240</v>
      </c>
      <c r="L143" s="456">
        <v>0</v>
      </c>
    </row>
    <row r="144" spans="1:12" ht="12.75">
      <c r="A144" s="452" t="s">
        <v>237</v>
      </c>
      <c r="B144" s="453" t="s">
        <v>45</v>
      </c>
      <c r="C144" s="453" t="s">
        <v>376</v>
      </c>
      <c r="D144" s="454" t="s">
        <v>218</v>
      </c>
      <c r="E144" s="454" t="s">
        <v>377</v>
      </c>
      <c r="F144" s="454" t="s">
        <v>378</v>
      </c>
      <c r="G144" s="455">
        <v>0</v>
      </c>
      <c r="H144" s="456">
        <v>16</v>
      </c>
      <c r="I144" s="456">
        <v>0</v>
      </c>
      <c r="J144" s="456">
        <v>0</v>
      </c>
      <c r="K144" s="456">
        <v>16</v>
      </c>
      <c r="L144" s="456">
        <v>0</v>
      </c>
    </row>
    <row r="145" spans="1:12" ht="12.75">
      <c r="A145" s="452" t="s">
        <v>237</v>
      </c>
      <c r="B145" s="453" t="s">
        <v>45</v>
      </c>
      <c r="C145" s="453" t="s">
        <v>379</v>
      </c>
      <c r="D145" s="454" t="s">
        <v>229</v>
      </c>
      <c r="E145" s="454" t="s">
        <v>380</v>
      </c>
      <c r="F145" s="454" t="s">
        <v>381</v>
      </c>
      <c r="G145" s="455">
        <v>0</v>
      </c>
      <c r="H145" s="456">
        <v>7.9</v>
      </c>
      <c r="I145" s="456">
        <v>0</v>
      </c>
      <c r="J145" s="456">
        <v>0</v>
      </c>
      <c r="K145" s="456">
        <v>7.9</v>
      </c>
      <c r="L145" s="456">
        <v>0</v>
      </c>
    </row>
    <row r="146" spans="1:12" ht="12.75">
      <c r="A146" s="452" t="s">
        <v>237</v>
      </c>
      <c r="B146" s="453" t="s">
        <v>45</v>
      </c>
      <c r="C146" s="453" t="s">
        <v>386</v>
      </c>
      <c r="D146" s="454" t="s">
        <v>387</v>
      </c>
      <c r="E146" s="454" t="s">
        <v>388</v>
      </c>
      <c r="F146" s="454" t="s">
        <v>389</v>
      </c>
      <c r="G146" s="455">
        <v>0</v>
      </c>
      <c r="H146" s="456">
        <v>195</v>
      </c>
      <c r="I146" s="456">
        <v>0</v>
      </c>
      <c r="J146" s="456">
        <v>0</v>
      </c>
      <c r="K146" s="456">
        <v>195</v>
      </c>
      <c r="L146" s="456">
        <v>0</v>
      </c>
    </row>
    <row r="147" spans="1:12" ht="12.75">
      <c r="A147" s="452" t="s">
        <v>237</v>
      </c>
      <c r="B147" s="453" t="s">
        <v>45</v>
      </c>
      <c r="C147" s="453" t="s">
        <v>386</v>
      </c>
      <c r="D147" s="454" t="s">
        <v>387</v>
      </c>
      <c r="E147" s="454" t="s">
        <v>390</v>
      </c>
      <c r="F147" s="454" t="s">
        <v>391</v>
      </c>
      <c r="G147" s="455">
        <v>0</v>
      </c>
      <c r="H147" s="456">
        <v>3791</v>
      </c>
      <c r="I147" s="456">
        <v>0</v>
      </c>
      <c r="J147" s="456">
        <v>0</v>
      </c>
      <c r="K147" s="456">
        <v>3791</v>
      </c>
      <c r="L147" s="456">
        <v>0</v>
      </c>
    </row>
    <row r="148" spans="1:12" ht="12.75">
      <c r="A148" s="452" t="s">
        <v>237</v>
      </c>
      <c r="B148" s="453" t="s">
        <v>45</v>
      </c>
      <c r="C148" s="453" t="s">
        <v>386</v>
      </c>
      <c r="D148" s="454" t="s">
        <v>387</v>
      </c>
      <c r="E148" s="454" t="s">
        <v>392</v>
      </c>
      <c r="F148" s="454" t="s">
        <v>393</v>
      </c>
      <c r="G148" s="455">
        <v>0</v>
      </c>
      <c r="H148" s="456">
        <v>50</v>
      </c>
      <c r="I148" s="456">
        <v>0</v>
      </c>
      <c r="J148" s="456">
        <v>0</v>
      </c>
      <c r="K148" s="456">
        <v>50</v>
      </c>
      <c r="L148" s="456">
        <v>0</v>
      </c>
    </row>
    <row r="149" spans="1:12" ht="12.75">
      <c r="A149" s="452" t="s">
        <v>237</v>
      </c>
      <c r="B149" s="453" t="s">
        <v>45</v>
      </c>
      <c r="C149" s="453" t="s">
        <v>386</v>
      </c>
      <c r="D149" s="454" t="s">
        <v>387</v>
      </c>
      <c r="E149" s="454" t="s">
        <v>394</v>
      </c>
      <c r="F149" s="454" t="s">
        <v>227</v>
      </c>
      <c r="G149" s="455">
        <v>0</v>
      </c>
      <c r="H149" s="456">
        <v>1224</v>
      </c>
      <c r="I149" s="456">
        <v>0</v>
      </c>
      <c r="J149" s="456">
        <v>0</v>
      </c>
      <c r="K149" s="456">
        <v>1224</v>
      </c>
      <c r="L149" s="456">
        <v>0</v>
      </c>
    </row>
    <row r="150" spans="1:12" ht="12.75">
      <c r="A150" s="452" t="s">
        <v>238</v>
      </c>
      <c r="B150" s="453" t="s">
        <v>51</v>
      </c>
      <c r="C150" s="453" t="s">
        <v>340</v>
      </c>
      <c r="D150" s="454" t="s">
        <v>216</v>
      </c>
      <c r="E150" s="454" t="s">
        <v>341</v>
      </c>
      <c r="F150" s="454" t="s">
        <v>342</v>
      </c>
      <c r="G150" s="455">
        <v>0</v>
      </c>
      <c r="H150" s="456">
        <v>228</v>
      </c>
      <c r="I150" s="456">
        <v>0</v>
      </c>
      <c r="J150" s="456">
        <v>0</v>
      </c>
      <c r="K150" s="456">
        <v>228</v>
      </c>
      <c r="L150" s="456">
        <v>0</v>
      </c>
    </row>
    <row r="151" spans="1:12" ht="12.75">
      <c r="A151" s="452" t="s">
        <v>238</v>
      </c>
      <c r="B151" s="453" t="s">
        <v>51</v>
      </c>
      <c r="C151" s="453" t="s">
        <v>343</v>
      </c>
      <c r="D151" s="454" t="s">
        <v>217</v>
      </c>
      <c r="E151" s="454" t="s">
        <v>344</v>
      </c>
      <c r="F151" s="454" t="s">
        <v>345</v>
      </c>
      <c r="G151" s="455">
        <v>0</v>
      </c>
      <c r="H151" s="456">
        <v>20</v>
      </c>
      <c r="I151" s="456">
        <v>0</v>
      </c>
      <c r="J151" s="456">
        <v>0</v>
      </c>
      <c r="K151" s="456">
        <v>20</v>
      </c>
      <c r="L151" s="456">
        <v>0</v>
      </c>
    </row>
    <row r="152" spans="1:12" ht="12.75">
      <c r="A152" s="452" t="s">
        <v>238</v>
      </c>
      <c r="B152" s="453" t="s">
        <v>51</v>
      </c>
      <c r="C152" s="453" t="s">
        <v>349</v>
      </c>
      <c r="D152" s="454" t="s">
        <v>222</v>
      </c>
      <c r="E152" s="454" t="s">
        <v>350</v>
      </c>
      <c r="F152" s="454" t="s">
        <v>351</v>
      </c>
      <c r="G152" s="455">
        <v>0</v>
      </c>
      <c r="H152" s="456">
        <v>100</v>
      </c>
      <c r="I152" s="456">
        <v>0</v>
      </c>
      <c r="J152" s="456">
        <v>0</v>
      </c>
      <c r="K152" s="456">
        <v>100</v>
      </c>
      <c r="L152" s="456">
        <v>0</v>
      </c>
    </row>
    <row r="153" spans="1:12" ht="12.75">
      <c r="A153" s="452" t="s">
        <v>238</v>
      </c>
      <c r="B153" s="453" t="s">
        <v>51</v>
      </c>
      <c r="C153" s="453" t="s">
        <v>355</v>
      </c>
      <c r="D153" s="454" t="s">
        <v>225</v>
      </c>
      <c r="E153" s="454" t="s">
        <v>356</v>
      </c>
      <c r="F153" s="454" t="s">
        <v>357</v>
      </c>
      <c r="G153" s="455">
        <v>0</v>
      </c>
      <c r="H153" s="456">
        <v>21</v>
      </c>
      <c r="I153" s="456">
        <v>0</v>
      </c>
      <c r="J153" s="456">
        <v>0</v>
      </c>
      <c r="K153" s="456">
        <v>21</v>
      </c>
      <c r="L153" s="456">
        <v>0</v>
      </c>
    </row>
    <row r="154" spans="1:12" ht="12.75">
      <c r="A154" s="452" t="s">
        <v>238</v>
      </c>
      <c r="B154" s="453" t="s">
        <v>51</v>
      </c>
      <c r="C154" s="453" t="s">
        <v>361</v>
      </c>
      <c r="D154" s="454" t="s">
        <v>362</v>
      </c>
      <c r="E154" s="454" t="s">
        <v>363</v>
      </c>
      <c r="F154" s="454" t="s">
        <v>364</v>
      </c>
      <c r="G154" s="455">
        <v>0</v>
      </c>
      <c r="H154" s="456">
        <v>238</v>
      </c>
      <c r="I154" s="456">
        <v>0</v>
      </c>
      <c r="J154" s="456">
        <v>0</v>
      </c>
      <c r="K154" s="456">
        <v>238</v>
      </c>
      <c r="L154" s="456">
        <v>0</v>
      </c>
    </row>
    <row r="155" spans="1:12" ht="12.75">
      <c r="A155" s="452" t="s">
        <v>238</v>
      </c>
      <c r="B155" s="453" t="s">
        <v>51</v>
      </c>
      <c r="C155" s="453" t="s">
        <v>373</v>
      </c>
      <c r="D155" s="454" t="s">
        <v>219</v>
      </c>
      <c r="E155" s="454" t="s">
        <v>374</v>
      </c>
      <c r="F155" s="454" t="s">
        <v>375</v>
      </c>
      <c r="G155" s="455">
        <v>0</v>
      </c>
      <c r="H155" s="456">
        <v>50</v>
      </c>
      <c r="I155" s="456">
        <v>0</v>
      </c>
      <c r="J155" s="456">
        <v>0</v>
      </c>
      <c r="K155" s="456">
        <v>50</v>
      </c>
      <c r="L155" s="456">
        <v>0</v>
      </c>
    </row>
    <row r="156" spans="1:12" ht="12.75">
      <c r="A156" s="452" t="s">
        <v>238</v>
      </c>
      <c r="B156" s="453" t="s">
        <v>51</v>
      </c>
      <c r="C156" s="453" t="s">
        <v>386</v>
      </c>
      <c r="D156" s="454" t="s">
        <v>387</v>
      </c>
      <c r="E156" s="454" t="s">
        <v>390</v>
      </c>
      <c r="F156" s="454" t="s">
        <v>391</v>
      </c>
      <c r="G156" s="455">
        <v>0</v>
      </c>
      <c r="H156" s="456">
        <v>2643.5</v>
      </c>
      <c r="I156" s="456">
        <v>0</v>
      </c>
      <c r="J156" s="456">
        <v>0</v>
      </c>
      <c r="K156" s="456">
        <v>2643.5</v>
      </c>
      <c r="L156" s="456">
        <v>0</v>
      </c>
    </row>
    <row r="157" spans="1:12" ht="12.75">
      <c r="A157" s="452" t="s">
        <v>238</v>
      </c>
      <c r="B157" s="453" t="s">
        <v>51</v>
      </c>
      <c r="C157" s="453" t="s">
        <v>386</v>
      </c>
      <c r="D157" s="454" t="s">
        <v>387</v>
      </c>
      <c r="E157" s="454" t="s">
        <v>394</v>
      </c>
      <c r="F157" s="454" t="s">
        <v>227</v>
      </c>
      <c r="G157" s="455">
        <v>0</v>
      </c>
      <c r="H157" s="456">
        <v>206</v>
      </c>
      <c r="I157" s="456">
        <v>0</v>
      </c>
      <c r="J157" s="456">
        <v>0</v>
      </c>
      <c r="K157" s="456">
        <v>206</v>
      </c>
      <c r="L157" s="456">
        <v>0</v>
      </c>
    </row>
    <row r="158" spans="1:12" ht="12.75">
      <c r="A158" s="452" t="s">
        <v>239</v>
      </c>
      <c r="B158" s="453" t="s">
        <v>405</v>
      </c>
      <c r="C158" s="453" t="s">
        <v>333</v>
      </c>
      <c r="D158" s="454" t="s">
        <v>334</v>
      </c>
      <c r="E158" s="454" t="s">
        <v>335</v>
      </c>
      <c r="F158" s="454" t="s">
        <v>336</v>
      </c>
      <c r="G158" s="455">
        <v>0</v>
      </c>
      <c r="H158" s="456">
        <v>15</v>
      </c>
      <c r="I158" s="456">
        <v>0</v>
      </c>
      <c r="J158" s="456">
        <v>0</v>
      </c>
      <c r="K158" s="456">
        <v>15</v>
      </c>
      <c r="L158" s="456">
        <v>0</v>
      </c>
    </row>
    <row r="159" spans="1:12" ht="12.75">
      <c r="A159" s="452" t="s">
        <v>239</v>
      </c>
      <c r="B159" s="453" t="s">
        <v>405</v>
      </c>
      <c r="C159" s="453" t="s">
        <v>337</v>
      </c>
      <c r="D159" s="454" t="s">
        <v>220</v>
      </c>
      <c r="E159" s="454" t="s">
        <v>338</v>
      </c>
      <c r="F159" s="454" t="s">
        <v>339</v>
      </c>
      <c r="G159" s="455">
        <v>0</v>
      </c>
      <c r="H159" s="456">
        <v>440</v>
      </c>
      <c r="I159" s="456">
        <v>0</v>
      </c>
      <c r="J159" s="456">
        <v>0</v>
      </c>
      <c r="K159" s="456">
        <v>440</v>
      </c>
      <c r="L159" s="456">
        <v>0</v>
      </c>
    </row>
    <row r="160" spans="1:12" ht="12.75">
      <c r="A160" s="452" t="s">
        <v>239</v>
      </c>
      <c r="B160" s="453" t="s">
        <v>405</v>
      </c>
      <c r="C160" s="453" t="s">
        <v>340</v>
      </c>
      <c r="D160" s="454" t="s">
        <v>216</v>
      </c>
      <c r="E160" s="454" t="s">
        <v>341</v>
      </c>
      <c r="F160" s="454" t="s">
        <v>342</v>
      </c>
      <c r="G160" s="455">
        <v>0</v>
      </c>
      <c r="H160" s="456">
        <v>1404</v>
      </c>
      <c r="I160" s="456">
        <v>0</v>
      </c>
      <c r="J160" s="456">
        <v>0</v>
      </c>
      <c r="K160" s="456">
        <v>1404</v>
      </c>
      <c r="L160" s="456">
        <v>0</v>
      </c>
    </row>
    <row r="161" spans="1:12" ht="12.75">
      <c r="A161" s="452" t="s">
        <v>239</v>
      </c>
      <c r="B161" s="453" t="s">
        <v>405</v>
      </c>
      <c r="C161" s="453" t="s">
        <v>343</v>
      </c>
      <c r="D161" s="454" t="s">
        <v>217</v>
      </c>
      <c r="E161" s="454" t="s">
        <v>344</v>
      </c>
      <c r="F161" s="454" t="s">
        <v>345</v>
      </c>
      <c r="G161" s="455">
        <v>0</v>
      </c>
      <c r="H161" s="456">
        <v>913</v>
      </c>
      <c r="I161" s="456">
        <v>0</v>
      </c>
      <c r="J161" s="456">
        <v>0</v>
      </c>
      <c r="K161" s="456">
        <v>913</v>
      </c>
      <c r="L161" s="456">
        <v>0</v>
      </c>
    </row>
    <row r="162" spans="1:12" ht="12.75">
      <c r="A162" s="452" t="s">
        <v>239</v>
      </c>
      <c r="B162" s="453" t="s">
        <v>405</v>
      </c>
      <c r="C162" s="453" t="s">
        <v>346</v>
      </c>
      <c r="D162" s="454" t="s">
        <v>221</v>
      </c>
      <c r="E162" s="454" t="s">
        <v>347</v>
      </c>
      <c r="F162" s="454" t="s">
        <v>348</v>
      </c>
      <c r="G162" s="455">
        <v>0</v>
      </c>
      <c r="H162" s="456">
        <v>15</v>
      </c>
      <c r="I162" s="456">
        <v>0</v>
      </c>
      <c r="J162" s="456">
        <v>0</v>
      </c>
      <c r="K162" s="456">
        <v>15</v>
      </c>
      <c r="L162" s="456">
        <v>0</v>
      </c>
    </row>
    <row r="163" spans="1:12" ht="12.75">
      <c r="A163" s="452" t="s">
        <v>239</v>
      </c>
      <c r="B163" s="453" t="s">
        <v>405</v>
      </c>
      <c r="C163" s="453" t="s">
        <v>398</v>
      </c>
      <c r="D163" s="454" t="s">
        <v>240</v>
      </c>
      <c r="E163" s="454" t="s">
        <v>399</v>
      </c>
      <c r="F163" s="454" t="s">
        <v>400</v>
      </c>
      <c r="G163" s="455">
        <v>0</v>
      </c>
      <c r="H163" s="456">
        <v>400</v>
      </c>
      <c r="I163" s="456">
        <v>0</v>
      </c>
      <c r="J163" s="456">
        <v>0</v>
      </c>
      <c r="K163" s="456">
        <v>400</v>
      </c>
      <c r="L163" s="456">
        <v>0</v>
      </c>
    </row>
    <row r="164" spans="1:12" ht="12.75">
      <c r="A164" s="452" t="s">
        <v>239</v>
      </c>
      <c r="B164" s="453" t="s">
        <v>405</v>
      </c>
      <c r="C164" s="453" t="s">
        <v>352</v>
      </c>
      <c r="D164" s="454" t="s">
        <v>224</v>
      </c>
      <c r="E164" s="454" t="s">
        <v>353</v>
      </c>
      <c r="F164" s="454" t="s">
        <v>354</v>
      </c>
      <c r="G164" s="455">
        <v>0</v>
      </c>
      <c r="H164" s="456">
        <v>90</v>
      </c>
      <c r="I164" s="456">
        <v>0</v>
      </c>
      <c r="J164" s="456">
        <v>0</v>
      </c>
      <c r="K164" s="456">
        <v>90</v>
      </c>
      <c r="L164" s="456">
        <v>0</v>
      </c>
    </row>
    <row r="165" spans="1:12" ht="12.75">
      <c r="A165" s="452" t="s">
        <v>239</v>
      </c>
      <c r="B165" s="453" t="s">
        <v>405</v>
      </c>
      <c r="C165" s="453" t="s">
        <v>355</v>
      </c>
      <c r="D165" s="454" t="s">
        <v>225</v>
      </c>
      <c r="E165" s="454" t="s">
        <v>356</v>
      </c>
      <c r="F165" s="454" t="s">
        <v>357</v>
      </c>
      <c r="G165" s="455">
        <v>0</v>
      </c>
      <c r="H165" s="456">
        <v>63</v>
      </c>
      <c r="I165" s="456">
        <v>0</v>
      </c>
      <c r="J165" s="456">
        <v>0</v>
      </c>
      <c r="K165" s="456">
        <v>63</v>
      </c>
      <c r="L165" s="456">
        <v>0</v>
      </c>
    </row>
    <row r="166" spans="1:12" ht="12.75">
      <c r="A166" s="452" t="s">
        <v>239</v>
      </c>
      <c r="B166" s="453" t="s">
        <v>405</v>
      </c>
      <c r="C166" s="453" t="s">
        <v>358</v>
      </c>
      <c r="D166" s="454" t="s">
        <v>226</v>
      </c>
      <c r="E166" s="454" t="s">
        <v>359</v>
      </c>
      <c r="F166" s="454" t="s">
        <v>360</v>
      </c>
      <c r="G166" s="455">
        <v>0</v>
      </c>
      <c r="H166" s="456">
        <v>8.5</v>
      </c>
      <c r="I166" s="456">
        <v>0</v>
      </c>
      <c r="J166" s="456">
        <v>0</v>
      </c>
      <c r="K166" s="456">
        <v>8.5</v>
      </c>
      <c r="L166" s="456">
        <v>0</v>
      </c>
    </row>
    <row r="167" spans="1:12" ht="12.75">
      <c r="A167" s="452" t="s">
        <v>239</v>
      </c>
      <c r="B167" s="453" t="s">
        <v>405</v>
      </c>
      <c r="C167" s="453" t="s">
        <v>361</v>
      </c>
      <c r="D167" s="454" t="s">
        <v>362</v>
      </c>
      <c r="E167" s="454" t="s">
        <v>363</v>
      </c>
      <c r="F167" s="454" t="s">
        <v>364</v>
      </c>
      <c r="G167" s="455">
        <v>0</v>
      </c>
      <c r="H167" s="456">
        <v>484.5</v>
      </c>
      <c r="I167" s="456">
        <v>0</v>
      </c>
      <c r="J167" s="456">
        <v>0</v>
      </c>
      <c r="K167" s="456">
        <v>484.5</v>
      </c>
      <c r="L167" s="456">
        <v>0</v>
      </c>
    </row>
    <row r="168" spans="1:12" ht="12.75">
      <c r="A168" s="452" t="s">
        <v>239</v>
      </c>
      <c r="B168" s="453" t="s">
        <v>405</v>
      </c>
      <c r="C168" s="453" t="s">
        <v>373</v>
      </c>
      <c r="D168" s="454" t="s">
        <v>219</v>
      </c>
      <c r="E168" s="454" t="s">
        <v>374</v>
      </c>
      <c r="F168" s="454" t="s">
        <v>375</v>
      </c>
      <c r="G168" s="455">
        <v>0</v>
      </c>
      <c r="H168" s="456">
        <v>290</v>
      </c>
      <c r="I168" s="456">
        <v>0</v>
      </c>
      <c r="J168" s="456">
        <v>0</v>
      </c>
      <c r="K168" s="456">
        <v>290</v>
      </c>
      <c r="L168" s="456">
        <v>0</v>
      </c>
    </row>
    <row r="169" spans="1:12" ht="12.75">
      <c r="A169" s="452" t="s">
        <v>239</v>
      </c>
      <c r="B169" s="453" t="s">
        <v>405</v>
      </c>
      <c r="C169" s="453" t="s">
        <v>376</v>
      </c>
      <c r="D169" s="454" t="s">
        <v>218</v>
      </c>
      <c r="E169" s="454" t="s">
        <v>377</v>
      </c>
      <c r="F169" s="454" t="s">
        <v>378</v>
      </c>
      <c r="G169" s="455">
        <v>0</v>
      </c>
      <c r="H169" s="456">
        <v>35.79</v>
      </c>
      <c r="I169" s="456">
        <v>0</v>
      </c>
      <c r="J169" s="456">
        <v>0</v>
      </c>
      <c r="K169" s="456">
        <v>35.79</v>
      </c>
      <c r="L169" s="456">
        <v>0</v>
      </c>
    </row>
    <row r="170" spans="1:12" ht="12.75">
      <c r="A170" s="452" t="s">
        <v>239</v>
      </c>
      <c r="B170" s="453" t="s">
        <v>405</v>
      </c>
      <c r="C170" s="453" t="s">
        <v>382</v>
      </c>
      <c r="D170" s="454" t="s">
        <v>383</v>
      </c>
      <c r="E170" s="454" t="s">
        <v>384</v>
      </c>
      <c r="F170" s="454" t="s">
        <v>385</v>
      </c>
      <c r="G170" s="455">
        <v>0</v>
      </c>
      <c r="H170" s="456">
        <v>454</v>
      </c>
      <c r="I170" s="456">
        <v>0</v>
      </c>
      <c r="J170" s="456">
        <v>0</v>
      </c>
      <c r="K170" s="456">
        <v>454</v>
      </c>
      <c r="L170" s="456">
        <v>0</v>
      </c>
    </row>
    <row r="171" spans="1:12" ht="12.75">
      <c r="A171" s="452" t="s">
        <v>239</v>
      </c>
      <c r="B171" s="453" t="s">
        <v>405</v>
      </c>
      <c r="C171" s="453" t="s">
        <v>386</v>
      </c>
      <c r="D171" s="454" t="s">
        <v>387</v>
      </c>
      <c r="E171" s="454" t="s">
        <v>388</v>
      </c>
      <c r="F171" s="454" t="s">
        <v>389</v>
      </c>
      <c r="G171" s="455">
        <v>0</v>
      </c>
      <c r="H171" s="456">
        <v>1005</v>
      </c>
      <c r="I171" s="456">
        <v>0</v>
      </c>
      <c r="J171" s="456">
        <v>0</v>
      </c>
      <c r="K171" s="456">
        <v>1005</v>
      </c>
      <c r="L171" s="456">
        <v>0</v>
      </c>
    </row>
    <row r="172" spans="1:12" ht="12.75">
      <c r="A172" s="452" t="s">
        <v>239</v>
      </c>
      <c r="B172" s="453" t="s">
        <v>405</v>
      </c>
      <c r="C172" s="453" t="s">
        <v>386</v>
      </c>
      <c r="D172" s="454" t="s">
        <v>387</v>
      </c>
      <c r="E172" s="454" t="s">
        <v>390</v>
      </c>
      <c r="F172" s="454" t="s">
        <v>391</v>
      </c>
      <c r="G172" s="455">
        <v>0</v>
      </c>
      <c r="H172" s="456">
        <v>5091.5</v>
      </c>
      <c r="I172" s="456">
        <v>0</v>
      </c>
      <c r="J172" s="456">
        <v>0</v>
      </c>
      <c r="K172" s="456">
        <v>5091.5</v>
      </c>
      <c r="L172" s="456">
        <v>0</v>
      </c>
    </row>
    <row r="173" spans="1:12" ht="12.75">
      <c r="A173" s="452" t="s">
        <v>239</v>
      </c>
      <c r="B173" s="453" t="s">
        <v>405</v>
      </c>
      <c r="C173" s="453" t="s">
        <v>386</v>
      </c>
      <c r="D173" s="454" t="s">
        <v>387</v>
      </c>
      <c r="E173" s="454" t="s">
        <v>394</v>
      </c>
      <c r="F173" s="454" t="s">
        <v>227</v>
      </c>
      <c r="G173" s="455">
        <v>0</v>
      </c>
      <c r="H173" s="456">
        <v>16819.1</v>
      </c>
      <c r="I173" s="456">
        <v>0</v>
      </c>
      <c r="J173" s="456">
        <v>0</v>
      </c>
      <c r="K173" s="456">
        <v>16819.1</v>
      </c>
      <c r="L173" s="456">
        <v>0</v>
      </c>
    </row>
    <row r="174" spans="1:12" ht="12.75">
      <c r="A174" s="452" t="s">
        <v>241</v>
      </c>
      <c r="B174" s="453" t="s">
        <v>102</v>
      </c>
      <c r="C174" s="453" t="s">
        <v>340</v>
      </c>
      <c r="D174" s="454" t="s">
        <v>216</v>
      </c>
      <c r="E174" s="454" t="s">
        <v>341</v>
      </c>
      <c r="F174" s="454" t="s">
        <v>342</v>
      </c>
      <c r="G174" s="455">
        <v>0</v>
      </c>
      <c r="H174" s="456">
        <v>54</v>
      </c>
      <c r="I174" s="456">
        <v>0</v>
      </c>
      <c r="J174" s="456">
        <v>0</v>
      </c>
      <c r="K174" s="456">
        <v>54</v>
      </c>
      <c r="L174" s="456">
        <v>0</v>
      </c>
    </row>
    <row r="175" spans="1:12" ht="12.75">
      <c r="A175" s="452" t="s">
        <v>241</v>
      </c>
      <c r="B175" s="453" t="s">
        <v>102</v>
      </c>
      <c r="C175" s="453" t="s">
        <v>343</v>
      </c>
      <c r="D175" s="454" t="s">
        <v>217</v>
      </c>
      <c r="E175" s="454" t="s">
        <v>344</v>
      </c>
      <c r="F175" s="454" t="s">
        <v>345</v>
      </c>
      <c r="G175" s="455">
        <v>0</v>
      </c>
      <c r="H175" s="456">
        <v>61</v>
      </c>
      <c r="I175" s="456">
        <v>0</v>
      </c>
      <c r="J175" s="456">
        <v>0</v>
      </c>
      <c r="K175" s="456">
        <v>61</v>
      </c>
      <c r="L175" s="456">
        <v>0</v>
      </c>
    </row>
    <row r="176" spans="1:12" ht="12.75">
      <c r="A176" s="452" t="s">
        <v>241</v>
      </c>
      <c r="B176" s="453" t="s">
        <v>102</v>
      </c>
      <c r="C176" s="453" t="s">
        <v>361</v>
      </c>
      <c r="D176" s="454" t="s">
        <v>362</v>
      </c>
      <c r="E176" s="454" t="s">
        <v>363</v>
      </c>
      <c r="F176" s="454" t="s">
        <v>364</v>
      </c>
      <c r="G176" s="455">
        <v>0</v>
      </c>
      <c r="H176" s="456">
        <v>51</v>
      </c>
      <c r="I176" s="456">
        <v>0</v>
      </c>
      <c r="J176" s="456">
        <v>0</v>
      </c>
      <c r="K176" s="456">
        <v>51</v>
      </c>
      <c r="L176" s="456">
        <v>0</v>
      </c>
    </row>
    <row r="177" spans="1:12" ht="12.75">
      <c r="A177" s="452" t="s">
        <v>241</v>
      </c>
      <c r="B177" s="453" t="s">
        <v>102</v>
      </c>
      <c r="C177" s="453" t="s">
        <v>373</v>
      </c>
      <c r="D177" s="454" t="s">
        <v>219</v>
      </c>
      <c r="E177" s="454" t="s">
        <v>374</v>
      </c>
      <c r="F177" s="454" t="s">
        <v>375</v>
      </c>
      <c r="G177" s="455">
        <v>0</v>
      </c>
      <c r="H177" s="456">
        <v>20</v>
      </c>
      <c r="I177" s="456">
        <v>0</v>
      </c>
      <c r="J177" s="456">
        <v>0</v>
      </c>
      <c r="K177" s="456">
        <v>20</v>
      </c>
      <c r="L177" s="456">
        <v>0</v>
      </c>
    </row>
    <row r="178" spans="1:12" ht="12.75">
      <c r="A178" s="452" t="s">
        <v>241</v>
      </c>
      <c r="B178" s="453" t="s">
        <v>102</v>
      </c>
      <c r="C178" s="453" t="s">
        <v>382</v>
      </c>
      <c r="D178" s="454" t="s">
        <v>383</v>
      </c>
      <c r="E178" s="454" t="s">
        <v>384</v>
      </c>
      <c r="F178" s="454" t="s">
        <v>385</v>
      </c>
      <c r="G178" s="455">
        <v>0</v>
      </c>
      <c r="H178" s="456">
        <v>12</v>
      </c>
      <c r="I178" s="456">
        <v>0</v>
      </c>
      <c r="J178" s="456">
        <v>0</v>
      </c>
      <c r="K178" s="456">
        <v>12</v>
      </c>
      <c r="L178" s="456">
        <v>0</v>
      </c>
    </row>
    <row r="179" spans="1:12" ht="12.75">
      <c r="A179" s="452" t="s">
        <v>241</v>
      </c>
      <c r="B179" s="453" t="s">
        <v>102</v>
      </c>
      <c r="C179" s="453" t="s">
        <v>386</v>
      </c>
      <c r="D179" s="454" t="s">
        <v>387</v>
      </c>
      <c r="E179" s="454" t="s">
        <v>388</v>
      </c>
      <c r="F179" s="454" t="s">
        <v>389</v>
      </c>
      <c r="G179" s="455">
        <v>0</v>
      </c>
      <c r="H179" s="456">
        <v>120</v>
      </c>
      <c r="I179" s="456">
        <v>0</v>
      </c>
      <c r="J179" s="456">
        <v>0</v>
      </c>
      <c r="K179" s="456">
        <v>120</v>
      </c>
      <c r="L179" s="456">
        <v>0</v>
      </c>
    </row>
    <row r="180" spans="1:12" ht="12.75">
      <c r="A180" s="452" t="s">
        <v>241</v>
      </c>
      <c r="B180" s="453" t="s">
        <v>102</v>
      </c>
      <c r="C180" s="453" t="s">
        <v>386</v>
      </c>
      <c r="D180" s="454" t="s">
        <v>387</v>
      </c>
      <c r="E180" s="454" t="s">
        <v>390</v>
      </c>
      <c r="F180" s="454" t="s">
        <v>391</v>
      </c>
      <c r="G180" s="455">
        <v>0</v>
      </c>
      <c r="H180" s="456">
        <v>467.5</v>
      </c>
      <c r="I180" s="456">
        <v>0</v>
      </c>
      <c r="J180" s="456">
        <v>0</v>
      </c>
      <c r="K180" s="456">
        <v>467.5</v>
      </c>
      <c r="L180" s="456">
        <v>0</v>
      </c>
    </row>
    <row r="181" spans="1:12" ht="12.75">
      <c r="A181" s="452" t="s">
        <v>241</v>
      </c>
      <c r="B181" s="453" t="s">
        <v>102</v>
      </c>
      <c r="C181" s="453" t="s">
        <v>386</v>
      </c>
      <c r="D181" s="454" t="s">
        <v>387</v>
      </c>
      <c r="E181" s="454" t="s">
        <v>394</v>
      </c>
      <c r="F181" s="454" t="s">
        <v>227</v>
      </c>
      <c r="G181" s="455">
        <v>0</v>
      </c>
      <c r="H181" s="456">
        <v>584</v>
      </c>
      <c r="I181" s="456">
        <v>0</v>
      </c>
      <c r="J181" s="456">
        <v>0</v>
      </c>
      <c r="K181" s="456">
        <v>584</v>
      </c>
      <c r="L181" s="456">
        <v>0</v>
      </c>
    </row>
    <row r="182" spans="1:12" ht="12.75">
      <c r="A182" s="452" t="s">
        <v>242</v>
      </c>
      <c r="B182" s="453" t="s">
        <v>101</v>
      </c>
      <c r="C182" s="453" t="s">
        <v>340</v>
      </c>
      <c r="D182" s="454" t="s">
        <v>216</v>
      </c>
      <c r="E182" s="454" t="s">
        <v>341</v>
      </c>
      <c r="F182" s="454" t="s">
        <v>342</v>
      </c>
      <c r="G182" s="455">
        <v>0</v>
      </c>
      <c r="H182" s="456">
        <v>48</v>
      </c>
      <c r="I182" s="456">
        <v>0</v>
      </c>
      <c r="J182" s="456">
        <v>0</v>
      </c>
      <c r="K182" s="456">
        <v>48</v>
      </c>
      <c r="L182" s="456">
        <v>0</v>
      </c>
    </row>
    <row r="183" spans="1:12" ht="12.75">
      <c r="A183" s="452" t="s">
        <v>242</v>
      </c>
      <c r="B183" s="453" t="s">
        <v>101</v>
      </c>
      <c r="C183" s="453" t="s">
        <v>343</v>
      </c>
      <c r="D183" s="454" t="s">
        <v>217</v>
      </c>
      <c r="E183" s="454" t="s">
        <v>344</v>
      </c>
      <c r="F183" s="454" t="s">
        <v>345</v>
      </c>
      <c r="G183" s="455">
        <v>0</v>
      </c>
      <c r="H183" s="456">
        <v>15</v>
      </c>
      <c r="I183" s="456">
        <v>0</v>
      </c>
      <c r="J183" s="456">
        <v>0</v>
      </c>
      <c r="K183" s="456">
        <v>15</v>
      </c>
      <c r="L183" s="456">
        <v>0</v>
      </c>
    </row>
    <row r="184" spans="1:12" ht="12.75">
      <c r="A184" s="452" t="s">
        <v>242</v>
      </c>
      <c r="B184" s="453" t="s">
        <v>101</v>
      </c>
      <c r="C184" s="453" t="s">
        <v>361</v>
      </c>
      <c r="D184" s="454" t="s">
        <v>362</v>
      </c>
      <c r="E184" s="454" t="s">
        <v>363</v>
      </c>
      <c r="F184" s="454" t="s">
        <v>364</v>
      </c>
      <c r="G184" s="455">
        <v>0</v>
      </c>
      <c r="H184" s="456">
        <v>51</v>
      </c>
      <c r="I184" s="456">
        <v>0</v>
      </c>
      <c r="J184" s="456">
        <v>0</v>
      </c>
      <c r="K184" s="456">
        <v>51</v>
      </c>
      <c r="L184" s="456">
        <v>0</v>
      </c>
    </row>
    <row r="185" spans="1:12" ht="12.75">
      <c r="A185" s="452" t="s">
        <v>242</v>
      </c>
      <c r="B185" s="453" t="s">
        <v>101</v>
      </c>
      <c r="C185" s="453" t="s">
        <v>373</v>
      </c>
      <c r="D185" s="454" t="s">
        <v>219</v>
      </c>
      <c r="E185" s="454" t="s">
        <v>374</v>
      </c>
      <c r="F185" s="454" t="s">
        <v>375</v>
      </c>
      <c r="G185" s="455">
        <v>0</v>
      </c>
      <c r="H185" s="456">
        <v>40</v>
      </c>
      <c r="I185" s="456">
        <v>0</v>
      </c>
      <c r="J185" s="456">
        <v>0</v>
      </c>
      <c r="K185" s="456">
        <v>40</v>
      </c>
      <c r="L185" s="456">
        <v>0</v>
      </c>
    </row>
    <row r="186" spans="1:12" ht="12.75">
      <c r="A186" s="452" t="s">
        <v>242</v>
      </c>
      <c r="B186" s="453" t="s">
        <v>101</v>
      </c>
      <c r="C186" s="453" t="s">
        <v>386</v>
      </c>
      <c r="D186" s="454" t="s">
        <v>387</v>
      </c>
      <c r="E186" s="454" t="s">
        <v>390</v>
      </c>
      <c r="F186" s="454" t="s">
        <v>391</v>
      </c>
      <c r="G186" s="455">
        <v>0</v>
      </c>
      <c r="H186" s="456">
        <v>518.5</v>
      </c>
      <c r="I186" s="456">
        <v>0</v>
      </c>
      <c r="J186" s="456">
        <v>0</v>
      </c>
      <c r="K186" s="456">
        <v>518.5</v>
      </c>
      <c r="L186" s="456">
        <v>0</v>
      </c>
    </row>
    <row r="187" spans="1:12" ht="12.75">
      <c r="A187" s="452" t="s">
        <v>242</v>
      </c>
      <c r="B187" s="453" t="s">
        <v>101</v>
      </c>
      <c r="C187" s="453" t="s">
        <v>386</v>
      </c>
      <c r="D187" s="454" t="s">
        <v>387</v>
      </c>
      <c r="E187" s="454" t="s">
        <v>394</v>
      </c>
      <c r="F187" s="454" t="s">
        <v>227</v>
      </c>
      <c r="G187" s="455">
        <v>0</v>
      </c>
      <c r="H187" s="456">
        <v>300</v>
      </c>
      <c r="I187" s="456">
        <v>0</v>
      </c>
      <c r="J187" s="456">
        <v>0</v>
      </c>
      <c r="K187" s="456">
        <v>300</v>
      </c>
      <c r="L187" s="456">
        <v>0</v>
      </c>
    </row>
    <row r="188" spans="1:12" ht="12.75">
      <c r="A188" s="452" t="s">
        <v>243</v>
      </c>
      <c r="B188" s="453" t="s">
        <v>100</v>
      </c>
      <c r="C188" s="453" t="s">
        <v>340</v>
      </c>
      <c r="D188" s="454" t="s">
        <v>216</v>
      </c>
      <c r="E188" s="454" t="s">
        <v>341</v>
      </c>
      <c r="F188" s="454" t="s">
        <v>342</v>
      </c>
      <c r="G188" s="455">
        <v>0</v>
      </c>
      <c r="H188" s="456">
        <v>120</v>
      </c>
      <c r="I188" s="456">
        <v>0</v>
      </c>
      <c r="J188" s="456">
        <v>0</v>
      </c>
      <c r="K188" s="456">
        <v>120</v>
      </c>
      <c r="L188" s="456">
        <v>0</v>
      </c>
    </row>
    <row r="189" spans="1:12" ht="12.75">
      <c r="A189" s="452" t="s">
        <v>243</v>
      </c>
      <c r="B189" s="453" t="s">
        <v>100</v>
      </c>
      <c r="C189" s="453" t="s">
        <v>343</v>
      </c>
      <c r="D189" s="454" t="s">
        <v>217</v>
      </c>
      <c r="E189" s="454" t="s">
        <v>344</v>
      </c>
      <c r="F189" s="454" t="s">
        <v>345</v>
      </c>
      <c r="G189" s="455">
        <v>0</v>
      </c>
      <c r="H189" s="456">
        <v>41</v>
      </c>
      <c r="I189" s="456">
        <v>0</v>
      </c>
      <c r="J189" s="456">
        <v>0</v>
      </c>
      <c r="K189" s="456">
        <v>41</v>
      </c>
      <c r="L189" s="456">
        <v>0</v>
      </c>
    </row>
    <row r="190" spans="1:12" ht="12.75">
      <c r="A190" s="452" t="s">
        <v>243</v>
      </c>
      <c r="B190" s="453" t="s">
        <v>100</v>
      </c>
      <c r="C190" s="453" t="s">
        <v>361</v>
      </c>
      <c r="D190" s="454" t="s">
        <v>362</v>
      </c>
      <c r="E190" s="454" t="s">
        <v>363</v>
      </c>
      <c r="F190" s="454" t="s">
        <v>364</v>
      </c>
      <c r="G190" s="455">
        <v>0</v>
      </c>
      <c r="H190" s="456">
        <v>42.5</v>
      </c>
      <c r="I190" s="456">
        <v>0</v>
      </c>
      <c r="J190" s="456">
        <v>0</v>
      </c>
      <c r="K190" s="456">
        <v>42.5</v>
      </c>
      <c r="L190" s="456">
        <v>0</v>
      </c>
    </row>
    <row r="191" spans="1:12" ht="12.75">
      <c r="A191" s="452" t="s">
        <v>243</v>
      </c>
      <c r="B191" s="453" t="s">
        <v>100</v>
      </c>
      <c r="C191" s="453" t="s">
        <v>373</v>
      </c>
      <c r="D191" s="454" t="s">
        <v>219</v>
      </c>
      <c r="E191" s="454" t="s">
        <v>374</v>
      </c>
      <c r="F191" s="454" t="s">
        <v>375</v>
      </c>
      <c r="G191" s="455">
        <v>0</v>
      </c>
      <c r="H191" s="456">
        <v>40</v>
      </c>
      <c r="I191" s="456">
        <v>0</v>
      </c>
      <c r="J191" s="456">
        <v>0</v>
      </c>
      <c r="K191" s="456">
        <v>40</v>
      </c>
      <c r="L191" s="456">
        <v>0</v>
      </c>
    </row>
    <row r="192" spans="1:12" ht="12.75">
      <c r="A192" s="452" t="s">
        <v>243</v>
      </c>
      <c r="B192" s="453" t="s">
        <v>100</v>
      </c>
      <c r="C192" s="453" t="s">
        <v>376</v>
      </c>
      <c r="D192" s="454" t="s">
        <v>218</v>
      </c>
      <c r="E192" s="454" t="s">
        <v>377</v>
      </c>
      <c r="F192" s="454" t="s">
        <v>378</v>
      </c>
      <c r="G192" s="455">
        <v>0</v>
      </c>
      <c r="H192" s="456">
        <v>4</v>
      </c>
      <c r="I192" s="456">
        <v>0</v>
      </c>
      <c r="J192" s="456">
        <v>0</v>
      </c>
      <c r="K192" s="456">
        <v>4</v>
      </c>
      <c r="L192" s="456">
        <v>0</v>
      </c>
    </row>
    <row r="193" spans="1:12" ht="12.75">
      <c r="A193" s="452" t="s">
        <v>243</v>
      </c>
      <c r="B193" s="453" t="s">
        <v>100</v>
      </c>
      <c r="C193" s="453" t="s">
        <v>386</v>
      </c>
      <c r="D193" s="454" t="s">
        <v>387</v>
      </c>
      <c r="E193" s="454" t="s">
        <v>388</v>
      </c>
      <c r="F193" s="454" t="s">
        <v>389</v>
      </c>
      <c r="G193" s="455">
        <v>0</v>
      </c>
      <c r="H193" s="456">
        <v>180</v>
      </c>
      <c r="I193" s="456">
        <v>0</v>
      </c>
      <c r="J193" s="456">
        <v>0</v>
      </c>
      <c r="K193" s="456">
        <v>180</v>
      </c>
      <c r="L193" s="456">
        <v>0</v>
      </c>
    </row>
    <row r="194" spans="1:12" ht="12.75">
      <c r="A194" s="452" t="s">
        <v>243</v>
      </c>
      <c r="B194" s="453" t="s">
        <v>100</v>
      </c>
      <c r="C194" s="453" t="s">
        <v>386</v>
      </c>
      <c r="D194" s="454" t="s">
        <v>387</v>
      </c>
      <c r="E194" s="454" t="s">
        <v>390</v>
      </c>
      <c r="F194" s="454" t="s">
        <v>391</v>
      </c>
      <c r="G194" s="455">
        <v>0</v>
      </c>
      <c r="H194" s="456">
        <v>586.5</v>
      </c>
      <c r="I194" s="456">
        <v>0</v>
      </c>
      <c r="J194" s="456">
        <v>0</v>
      </c>
      <c r="K194" s="456">
        <v>586.5</v>
      </c>
      <c r="L194" s="456">
        <v>0</v>
      </c>
    </row>
    <row r="195" spans="1:12" ht="12.75">
      <c r="A195" s="452" t="s">
        <v>243</v>
      </c>
      <c r="B195" s="453" t="s">
        <v>100</v>
      </c>
      <c r="C195" s="453" t="s">
        <v>386</v>
      </c>
      <c r="D195" s="454" t="s">
        <v>387</v>
      </c>
      <c r="E195" s="454" t="s">
        <v>394</v>
      </c>
      <c r="F195" s="454" t="s">
        <v>227</v>
      </c>
      <c r="G195" s="455">
        <v>0</v>
      </c>
      <c r="H195" s="456">
        <v>471</v>
      </c>
      <c r="I195" s="456">
        <v>0</v>
      </c>
      <c r="J195" s="456">
        <v>0</v>
      </c>
      <c r="K195" s="456">
        <v>471</v>
      </c>
      <c r="L195" s="456">
        <v>0</v>
      </c>
    </row>
    <row r="196" spans="1:12" ht="12.75">
      <c r="A196" s="452" t="s">
        <v>244</v>
      </c>
      <c r="B196" s="453" t="s">
        <v>406</v>
      </c>
      <c r="C196" s="453" t="s">
        <v>340</v>
      </c>
      <c r="D196" s="454" t="s">
        <v>216</v>
      </c>
      <c r="E196" s="454" t="s">
        <v>341</v>
      </c>
      <c r="F196" s="454" t="s">
        <v>342</v>
      </c>
      <c r="G196" s="455">
        <v>0</v>
      </c>
      <c r="H196" s="456">
        <v>72</v>
      </c>
      <c r="I196" s="456">
        <v>0</v>
      </c>
      <c r="J196" s="456">
        <v>0</v>
      </c>
      <c r="K196" s="456">
        <v>72</v>
      </c>
      <c r="L196" s="456">
        <v>0</v>
      </c>
    </row>
    <row r="197" spans="1:12" ht="12.75">
      <c r="A197" s="452" t="s">
        <v>244</v>
      </c>
      <c r="B197" s="453" t="s">
        <v>406</v>
      </c>
      <c r="C197" s="453" t="s">
        <v>343</v>
      </c>
      <c r="D197" s="454" t="s">
        <v>217</v>
      </c>
      <c r="E197" s="454" t="s">
        <v>344</v>
      </c>
      <c r="F197" s="454" t="s">
        <v>345</v>
      </c>
      <c r="G197" s="455">
        <v>0</v>
      </c>
      <c r="H197" s="456">
        <v>20</v>
      </c>
      <c r="I197" s="456">
        <v>0</v>
      </c>
      <c r="J197" s="456">
        <v>0</v>
      </c>
      <c r="K197" s="456">
        <v>20</v>
      </c>
      <c r="L197" s="456">
        <v>0</v>
      </c>
    </row>
    <row r="198" spans="1:12" ht="12.75">
      <c r="A198" s="452" t="s">
        <v>244</v>
      </c>
      <c r="B198" s="453" t="s">
        <v>406</v>
      </c>
      <c r="C198" s="453" t="s">
        <v>361</v>
      </c>
      <c r="D198" s="454" t="s">
        <v>362</v>
      </c>
      <c r="E198" s="454" t="s">
        <v>363</v>
      </c>
      <c r="F198" s="454" t="s">
        <v>364</v>
      </c>
      <c r="G198" s="455">
        <v>0</v>
      </c>
      <c r="H198" s="456">
        <v>93.5</v>
      </c>
      <c r="I198" s="456">
        <v>0</v>
      </c>
      <c r="J198" s="456">
        <v>0</v>
      </c>
      <c r="K198" s="456">
        <v>93.5</v>
      </c>
      <c r="L198" s="456">
        <v>0</v>
      </c>
    </row>
    <row r="199" spans="1:12" ht="12.75">
      <c r="A199" s="452" t="s">
        <v>244</v>
      </c>
      <c r="B199" s="453" t="s">
        <v>406</v>
      </c>
      <c r="C199" s="453" t="s">
        <v>373</v>
      </c>
      <c r="D199" s="454" t="s">
        <v>219</v>
      </c>
      <c r="E199" s="454" t="s">
        <v>374</v>
      </c>
      <c r="F199" s="454" t="s">
        <v>375</v>
      </c>
      <c r="G199" s="455">
        <v>0</v>
      </c>
      <c r="H199" s="456">
        <v>10</v>
      </c>
      <c r="I199" s="456">
        <v>0</v>
      </c>
      <c r="J199" s="456">
        <v>0</v>
      </c>
      <c r="K199" s="456">
        <v>10</v>
      </c>
      <c r="L199" s="456">
        <v>0</v>
      </c>
    </row>
    <row r="200" spans="1:12" ht="12.75">
      <c r="A200" s="452" t="s">
        <v>244</v>
      </c>
      <c r="B200" s="453" t="s">
        <v>406</v>
      </c>
      <c r="C200" s="453" t="s">
        <v>382</v>
      </c>
      <c r="D200" s="454" t="s">
        <v>383</v>
      </c>
      <c r="E200" s="454" t="s">
        <v>384</v>
      </c>
      <c r="F200" s="454" t="s">
        <v>385</v>
      </c>
      <c r="G200" s="455">
        <v>0</v>
      </c>
      <c r="H200" s="456">
        <v>20</v>
      </c>
      <c r="I200" s="456">
        <v>0</v>
      </c>
      <c r="J200" s="456">
        <v>0</v>
      </c>
      <c r="K200" s="456">
        <v>20</v>
      </c>
      <c r="L200" s="456">
        <v>0</v>
      </c>
    </row>
    <row r="201" spans="1:12" ht="12.75">
      <c r="A201" s="452" t="s">
        <v>244</v>
      </c>
      <c r="B201" s="453" t="s">
        <v>406</v>
      </c>
      <c r="C201" s="453" t="s">
        <v>386</v>
      </c>
      <c r="D201" s="454" t="s">
        <v>387</v>
      </c>
      <c r="E201" s="454" t="s">
        <v>390</v>
      </c>
      <c r="F201" s="454" t="s">
        <v>391</v>
      </c>
      <c r="G201" s="455">
        <v>0</v>
      </c>
      <c r="H201" s="456">
        <v>501.5</v>
      </c>
      <c r="I201" s="456">
        <v>0</v>
      </c>
      <c r="J201" s="456">
        <v>0</v>
      </c>
      <c r="K201" s="456">
        <v>501.5</v>
      </c>
      <c r="L201" s="456">
        <v>0</v>
      </c>
    </row>
    <row r="202" spans="1:12" ht="12.75">
      <c r="A202" s="452" t="s">
        <v>244</v>
      </c>
      <c r="B202" s="453" t="s">
        <v>406</v>
      </c>
      <c r="C202" s="453" t="s">
        <v>386</v>
      </c>
      <c r="D202" s="454" t="s">
        <v>387</v>
      </c>
      <c r="E202" s="454" t="s">
        <v>394</v>
      </c>
      <c r="F202" s="454" t="s">
        <v>227</v>
      </c>
      <c r="G202" s="455">
        <v>0</v>
      </c>
      <c r="H202" s="456">
        <v>1693</v>
      </c>
      <c r="I202" s="456">
        <v>0</v>
      </c>
      <c r="J202" s="456">
        <v>0</v>
      </c>
      <c r="K202" s="456">
        <v>1693</v>
      </c>
      <c r="L202" s="456">
        <v>0</v>
      </c>
    </row>
    <row r="203" spans="1:12" ht="12.75">
      <c r="A203" s="452" t="s">
        <v>245</v>
      </c>
      <c r="B203" s="453" t="s">
        <v>99</v>
      </c>
      <c r="C203" s="453" t="s">
        <v>340</v>
      </c>
      <c r="D203" s="454" t="s">
        <v>216</v>
      </c>
      <c r="E203" s="454" t="s">
        <v>341</v>
      </c>
      <c r="F203" s="454" t="s">
        <v>342</v>
      </c>
      <c r="G203" s="455">
        <v>0</v>
      </c>
      <c r="H203" s="456">
        <v>36</v>
      </c>
      <c r="I203" s="456">
        <v>0</v>
      </c>
      <c r="J203" s="456">
        <v>0</v>
      </c>
      <c r="K203" s="456">
        <v>36</v>
      </c>
      <c r="L203" s="456">
        <v>0</v>
      </c>
    </row>
    <row r="204" spans="1:12" ht="12.75">
      <c r="A204" s="452" t="s">
        <v>245</v>
      </c>
      <c r="B204" s="453" t="s">
        <v>99</v>
      </c>
      <c r="C204" s="453" t="s">
        <v>343</v>
      </c>
      <c r="D204" s="454" t="s">
        <v>217</v>
      </c>
      <c r="E204" s="454" t="s">
        <v>344</v>
      </c>
      <c r="F204" s="454" t="s">
        <v>345</v>
      </c>
      <c r="G204" s="455">
        <v>0</v>
      </c>
      <c r="H204" s="456">
        <v>23</v>
      </c>
      <c r="I204" s="456">
        <v>0</v>
      </c>
      <c r="J204" s="456">
        <v>0</v>
      </c>
      <c r="K204" s="456">
        <v>23</v>
      </c>
      <c r="L204" s="456">
        <v>0</v>
      </c>
    </row>
    <row r="205" spans="1:12" ht="12.75">
      <c r="A205" s="452" t="s">
        <v>245</v>
      </c>
      <c r="B205" s="453" t="s">
        <v>99</v>
      </c>
      <c r="C205" s="453" t="s">
        <v>346</v>
      </c>
      <c r="D205" s="454" t="s">
        <v>221</v>
      </c>
      <c r="E205" s="454" t="s">
        <v>347</v>
      </c>
      <c r="F205" s="454" t="s">
        <v>348</v>
      </c>
      <c r="G205" s="455">
        <v>0</v>
      </c>
      <c r="H205" s="456">
        <v>15</v>
      </c>
      <c r="I205" s="456">
        <v>0</v>
      </c>
      <c r="J205" s="456">
        <v>0</v>
      </c>
      <c r="K205" s="456">
        <v>15</v>
      </c>
      <c r="L205" s="456">
        <v>0</v>
      </c>
    </row>
    <row r="206" spans="1:12" ht="12.75">
      <c r="A206" s="452" t="s">
        <v>245</v>
      </c>
      <c r="B206" s="453" t="s">
        <v>99</v>
      </c>
      <c r="C206" s="453" t="s">
        <v>361</v>
      </c>
      <c r="D206" s="454" t="s">
        <v>362</v>
      </c>
      <c r="E206" s="454" t="s">
        <v>363</v>
      </c>
      <c r="F206" s="454" t="s">
        <v>364</v>
      </c>
      <c r="G206" s="455">
        <v>0</v>
      </c>
      <c r="H206" s="456">
        <v>76.5</v>
      </c>
      <c r="I206" s="456">
        <v>0</v>
      </c>
      <c r="J206" s="456">
        <v>0</v>
      </c>
      <c r="K206" s="456">
        <v>76.5</v>
      </c>
      <c r="L206" s="456">
        <v>0</v>
      </c>
    </row>
    <row r="207" spans="1:12" ht="12.75">
      <c r="A207" s="452" t="s">
        <v>245</v>
      </c>
      <c r="B207" s="453" t="s">
        <v>99</v>
      </c>
      <c r="C207" s="453" t="s">
        <v>373</v>
      </c>
      <c r="D207" s="454" t="s">
        <v>219</v>
      </c>
      <c r="E207" s="454" t="s">
        <v>374</v>
      </c>
      <c r="F207" s="454" t="s">
        <v>375</v>
      </c>
      <c r="G207" s="455">
        <v>0</v>
      </c>
      <c r="H207" s="456">
        <v>40</v>
      </c>
      <c r="I207" s="456">
        <v>0</v>
      </c>
      <c r="J207" s="456">
        <v>0</v>
      </c>
      <c r="K207" s="456">
        <v>40</v>
      </c>
      <c r="L207" s="456">
        <v>0</v>
      </c>
    </row>
    <row r="208" spans="1:12" ht="12.75">
      <c r="A208" s="452" t="s">
        <v>245</v>
      </c>
      <c r="B208" s="453" t="s">
        <v>99</v>
      </c>
      <c r="C208" s="453" t="s">
        <v>386</v>
      </c>
      <c r="D208" s="454" t="s">
        <v>387</v>
      </c>
      <c r="E208" s="454" t="s">
        <v>390</v>
      </c>
      <c r="F208" s="454" t="s">
        <v>391</v>
      </c>
      <c r="G208" s="455">
        <v>0</v>
      </c>
      <c r="H208" s="456">
        <v>1309</v>
      </c>
      <c r="I208" s="456">
        <v>0</v>
      </c>
      <c r="J208" s="456">
        <v>0</v>
      </c>
      <c r="K208" s="456">
        <v>1309</v>
      </c>
      <c r="L208" s="456">
        <v>0</v>
      </c>
    </row>
    <row r="209" spans="1:12" ht="12.75">
      <c r="A209" s="452" t="s">
        <v>245</v>
      </c>
      <c r="B209" s="453" t="s">
        <v>99</v>
      </c>
      <c r="C209" s="453" t="s">
        <v>386</v>
      </c>
      <c r="D209" s="454" t="s">
        <v>387</v>
      </c>
      <c r="E209" s="454" t="s">
        <v>394</v>
      </c>
      <c r="F209" s="454" t="s">
        <v>227</v>
      </c>
      <c r="G209" s="455">
        <v>0</v>
      </c>
      <c r="H209" s="456">
        <v>779</v>
      </c>
      <c r="I209" s="456">
        <v>0</v>
      </c>
      <c r="J209" s="456">
        <v>0</v>
      </c>
      <c r="K209" s="456">
        <v>779</v>
      </c>
      <c r="L209" s="456">
        <v>0</v>
      </c>
    </row>
    <row r="210" spans="1:12" ht="12.75">
      <c r="A210" s="452" t="s">
        <v>246</v>
      </c>
      <c r="B210" s="453" t="s">
        <v>407</v>
      </c>
      <c r="C210" s="453" t="s">
        <v>340</v>
      </c>
      <c r="D210" s="454" t="s">
        <v>216</v>
      </c>
      <c r="E210" s="454" t="s">
        <v>341</v>
      </c>
      <c r="F210" s="454" t="s">
        <v>342</v>
      </c>
      <c r="G210" s="455">
        <v>0</v>
      </c>
      <c r="H210" s="456">
        <v>408</v>
      </c>
      <c r="I210" s="456">
        <v>0</v>
      </c>
      <c r="J210" s="456">
        <v>0</v>
      </c>
      <c r="K210" s="456">
        <v>408</v>
      </c>
      <c r="L210" s="456">
        <v>0</v>
      </c>
    </row>
    <row r="211" spans="1:12" ht="12.75">
      <c r="A211" s="452" t="s">
        <v>246</v>
      </c>
      <c r="B211" s="453" t="s">
        <v>407</v>
      </c>
      <c r="C211" s="453" t="s">
        <v>343</v>
      </c>
      <c r="D211" s="454" t="s">
        <v>217</v>
      </c>
      <c r="E211" s="454" t="s">
        <v>344</v>
      </c>
      <c r="F211" s="454" t="s">
        <v>345</v>
      </c>
      <c r="G211" s="455">
        <v>0</v>
      </c>
      <c r="H211" s="456">
        <v>75</v>
      </c>
      <c r="I211" s="456">
        <v>0</v>
      </c>
      <c r="J211" s="456">
        <v>0</v>
      </c>
      <c r="K211" s="456">
        <v>75</v>
      </c>
      <c r="L211" s="456">
        <v>0</v>
      </c>
    </row>
    <row r="212" spans="1:12" ht="12.75">
      <c r="A212" s="452" t="s">
        <v>246</v>
      </c>
      <c r="B212" s="453" t="s">
        <v>407</v>
      </c>
      <c r="C212" s="453" t="s">
        <v>352</v>
      </c>
      <c r="D212" s="454" t="s">
        <v>224</v>
      </c>
      <c r="E212" s="454" t="s">
        <v>353</v>
      </c>
      <c r="F212" s="454" t="s">
        <v>354</v>
      </c>
      <c r="G212" s="455">
        <v>0</v>
      </c>
      <c r="H212" s="456">
        <v>30</v>
      </c>
      <c r="I212" s="456">
        <v>0</v>
      </c>
      <c r="J212" s="456">
        <v>0</v>
      </c>
      <c r="K212" s="456">
        <v>30</v>
      </c>
      <c r="L212" s="456">
        <v>0</v>
      </c>
    </row>
    <row r="213" spans="1:12" ht="12.75">
      <c r="A213" s="452" t="s">
        <v>246</v>
      </c>
      <c r="B213" s="453" t="s">
        <v>407</v>
      </c>
      <c r="C213" s="453" t="s">
        <v>355</v>
      </c>
      <c r="D213" s="454" t="s">
        <v>225</v>
      </c>
      <c r="E213" s="454" t="s">
        <v>356</v>
      </c>
      <c r="F213" s="454" t="s">
        <v>357</v>
      </c>
      <c r="G213" s="455">
        <v>0</v>
      </c>
      <c r="H213" s="456">
        <v>6</v>
      </c>
      <c r="I213" s="456">
        <v>0</v>
      </c>
      <c r="J213" s="456">
        <v>0</v>
      </c>
      <c r="K213" s="456">
        <v>6</v>
      </c>
      <c r="L213" s="456">
        <v>0</v>
      </c>
    </row>
    <row r="214" spans="1:12" ht="12.75">
      <c r="A214" s="452" t="s">
        <v>246</v>
      </c>
      <c r="B214" s="453" t="s">
        <v>407</v>
      </c>
      <c r="C214" s="453" t="s">
        <v>361</v>
      </c>
      <c r="D214" s="454" t="s">
        <v>362</v>
      </c>
      <c r="E214" s="454" t="s">
        <v>363</v>
      </c>
      <c r="F214" s="454" t="s">
        <v>364</v>
      </c>
      <c r="G214" s="455">
        <v>0</v>
      </c>
      <c r="H214" s="456">
        <v>178.5</v>
      </c>
      <c r="I214" s="456">
        <v>0</v>
      </c>
      <c r="J214" s="456">
        <v>0</v>
      </c>
      <c r="K214" s="456">
        <v>178.5</v>
      </c>
      <c r="L214" s="456">
        <v>0</v>
      </c>
    </row>
    <row r="215" spans="1:12" ht="12.75">
      <c r="A215" s="452" t="s">
        <v>246</v>
      </c>
      <c r="B215" s="453" t="s">
        <v>407</v>
      </c>
      <c r="C215" s="453" t="s">
        <v>373</v>
      </c>
      <c r="D215" s="454" t="s">
        <v>219</v>
      </c>
      <c r="E215" s="454" t="s">
        <v>374</v>
      </c>
      <c r="F215" s="454" t="s">
        <v>375</v>
      </c>
      <c r="G215" s="455">
        <v>0</v>
      </c>
      <c r="H215" s="456">
        <v>140</v>
      </c>
      <c r="I215" s="456">
        <v>0</v>
      </c>
      <c r="J215" s="456">
        <v>0</v>
      </c>
      <c r="K215" s="456">
        <v>140</v>
      </c>
      <c r="L215" s="456">
        <v>0</v>
      </c>
    </row>
    <row r="216" spans="1:12" ht="12.75">
      <c r="A216" s="452" t="s">
        <v>246</v>
      </c>
      <c r="B216" s="453" t="s">
        <v>407</v>
      </c>
      <c r="C216" s="453" t="s">
        <v>376</v>
      </c>
      <c r="D216" s="454" t="s">
        <v>218</v>
      </c>
      <c r="E216" s="454" t="s">
        <v>377</v>
      </c>
      <c r="F216" s="454" t="s">
        <v>378</v>
      </c>
      <c r="G216" s="455">
        <v>0</v>
      </c>
      <c r="H216" s="456">
        <v>16</v>
      </c>
      <c r="I216" s="456">
        <v>0</v>
      </c>
      <c r="J216" s="456">
        <v>0</v>
      </c>
      <c r="K216" s="456">
        <v>16</v>
      </c>
      <c r="L216" s="456">
        <v>0</v>
      </c>
    </row>
    <row r="217" spans="1:12" ht="12.75">
      <c r="A217" s="452" t="s">
        <v>246</v>
      </c>
      <c r="B217" s="453" t="s">
        <v>407</v>
      </c>
      <c r="C217" s="453" t="s">
        <v>382</v>
      </c>
      <c r="D217" s="454" t="s">
        <v>383</v>
      </c>
      <c r="E217" s="454" t="s">
        <v>384</v>
      </c>
      <c r="F217" s="454" t="s">
        <v>385</v>
      </c>
      <c r="G217" s="455">
        <v>0</v>
      </c>
      <c r="H217" s="456">
        <v>190</v>
      </c>
      <c r="I217" s="456">
        <v>0</v>
      </c>
      <c r="J217" s="456">
        <v>0</v>
      </c>
      <c r="K217" s="456">
        <v>190</v>
      </c>
      <c r="L217" s="456">
        <v>0</v>
      </c>
    </row>
    <row r="218" spans="1:12" ht="12.75">
      <c r="A218" s="452" t="s">
        <v>246</v>
      </c>
      <c r="B218" s="453" t="s">
        <v>407</v>
      </c>
      <c r="C218" s="453" t="s">
        <v>386</v>
      </c>
      <c r="D218" s="454" t="s">
        <v>387</v>
      </c>
      <c r="E218" s="454" t="s">
        <v>388</v>
      </c>
      <c r="F218" s="454" t="s">
        <v>389</v>
      </c>
      <c r="G218" s="455">
        <v>0</v>
      </c>
      <c r="H218" s="456">
        <v>165</v>
      </c>
      <c r="I218" s="456">
        <v>0</v>
      </c>
      <c r="J218" s="456">
        <v>0</v>
      </c>
      <c r="K218" s="456">
        <v>165</v>
      </c>
      <c r="L218" s="456">
        <v>0</v>
      </c>
    </row>
    <row r="219" spans="1:12" ht="12.75">
      <c r="A219" s="452" t="s">
        <v>246</v>
      </c>
      <c r="B219" s="453" t="s">
        <v>407</v>
      </c>
      <c r="C219" s="453" t="s">
        <v>386</v>
      </c>
      <c r="D219" s="454" t="s">
        <v>387</v>
      </c>
      <c r="E219" s="454" t="s">
        <v>390</v>
      </c>
      <c r="F219" s="454" t="s">
        <v>391</v>
      </c>
      <c r="G219" s="455">
        <v>0</v>
      </c>
      <c r="H219" s="456">
        <v>1079.5</v>
      </c>
      <c r="I219" s="456">
        <v>0</v>
      </c>
      <c r="J219" s="456">
        <v>0</v>
      </c>
      <c r="K219" s="456">
        <v>1079.5</v>
      </c>
      <c r="L219" s="456">
        <v>0</v>
      </c>
    </row>
    <row r="220" spans="1:12" ht="12.75">
      <c r="A220" s="452" t="s">
        <v>246</v>
      </c>
      <c r="B220" s="453" t="s">
        <v>407</v>
      </c>
      <c r="C220" s="453" t="s">
        <v>386</v>
      </c>
      <c r="D220" s="454" t="s">
        <v>387</v>
      </c>
      <c r="E220" s="454" t="s">
        <v>394</v>
      </c>
      <c r="F220" s="454" t="s">
        <v>227</v>
      </c>
      <c r="G220" s="455">
        <v>0</v>
      </c>
      <c r="H220" s="456">
        <v>5155</v>
      </c>
      <c r="I220" s="456">
        <v>0</v>
      </c>
      <c r="J220" s="456">
        <v>0</v>
      </c>
      <c r="K220" s="456">
        <v>5155</v>
      </c>
      <c r="L220" s="456">
        <v>0</v>
      </c>
    </row>
    <row r="221" spans="1:12" ht="12.75">
      <c r="A221" s="452" t="s">
        <v>408</v>
      </c>
      <c r="B221" s="453" t="s">
        <v>409</v>
      </c>
      <c r="C221" s="453" t="s">
        <v>333</v>
      </c>
      <c r="D221" s="454" t="s">
        <v>334</v>
      </c>
      <c r="E221" s="454" t="s">
        <v>335</v>
      </c>
      <c r="F221" s="454" t="s">
        <v>336</v>
      </c>
      <c r="G221" s="455">
        <v>0</v>
      </c>
      <c r="H221" s="456">
        <v>180</v>
      </c>
      <c r="I221" s="456">
        <v>0</v>
      </c>
      <c r="J221" s="456">
        <v>0</v>
      </c>
      <c r="K221" s="456">
        <v>180</v>
      </c>
      <c r="L221" s="456">
        <v>0</v>
      </c>
    </row>
    <row r="222" spans="1:12" ht="12.75">
      <c r="A222" s="452" t="s">
        <v>408</v>
      </c>
      <c r="B222" s="453" t="s">
        <v>409</v>
      </c>
      <c r="C222" s="453" t="s">
        <v>337</v>
      </c>
      <c r="D222" s="454" t="s">
        <v>220</v>
      </c>
      <c r="E222" s="454" t="s">
        <v>338</v>
      </c>
      <c r="F222" s="454" t="s">
        <v>339</v>
      </c>
      <c r="G222" s="455">
        <v>0</v>
      </c>
      <c r="H222" s="456">
        <v>81</v>
      </c>
      <c r="I222" s="456">
        <v>0</v>
      </c>
      <c r="J222" s="456">
        <v>0</v>
      </c>
      <c r="K222" s="456">
        <v>81</v>
      </c>
      <c r="L222" s="456">
        <v>0</v>
      </c>
    </row>
    <row r="223" spans="1:12" ht="12.75">
      <c r="A223" s="452" t="s">
        <v>408</v>
      </c>
      <c r="B223" s="453" t="s">
        <v>409</v>
      </c>
      <c r="C223" s="453" t="s">
        <v>340</v>
      </c>
      <c r="D223" s="454" t="s">
        <v>216</v>
      </c>
      <c r="E223" s="454" t="s">
        <v>341</v>
      </c>
      <c r="F223" s="454" t="s">
        <v>342</v>
      </c>
      <c r="G223" s="455">
        <v>0</v>
      </c>
      <c r="H223" s="456">
        <v>1440</v>
      </c>
      <c r="I223" s="456">
        <v>0</v>
      </c>
      <c r="J223" s="456">
        <v>0</v>
      </c>
      <c r="K223" s="456">
        <v>1440</v>
      </c>
      <c r="L223" s="456">
        <v>0</v>
      </c>
    </row>
    <row r="224" spans="1:12" ht="12.75">
      <c r="A224" s="452" t="s">
        <v>408</v>
      </c>
      <c r="B224" s="453" t="s">
        <v>409</v>
      </c>
      <c r="C224" s="453" t="s">
        <v>343</v>
      </c>
      <c r="D224" s="454" t="s">
        <v>217</v>
      </c>
      <c r="E224" s="454" t="s">
        <v>344</v>
      </c>
      <c r="F224" s="454" t="s">
        <v>345</v>
      </c>
      <c r="G224" s="455">
        <v>0</v>
      </c>
      <c r="H224" s="456">
        <v>618.5</v>
      </c>
      <c r="I224" s="456">
        <v>0</v>
      </c>
      <c r="J224" s="456">
        <v>0</v>
      </c>
      <c r="K224" s="456">
        <v>618.5</v>
      </c>
      <c r="L224" s="456">
        <v>0</v>
      </c>
    </row>
    <row r="225" spans="1:12" ht="12.75">
      <c r="A225" s="452" t="s">
        <v>408</v>
      </c>
      <c r="B225" s="453" t="s">
        <v>409</v>
      </c>
      <c r="C225" s="453" t="s">
        <v>349</v>
      </c>
      <c r="D225" s="454" t="s">
        <v>222</v>
      </c>
      <c r="E225" s="454" t="s">
        <v>350</v>
      </c>
      <c r="F225" s="454" t="s">
        <v>351</v>
      </c>
      <c r="G225" s="455">
        <v>0</v>
      </c>
      <c r="H225" s="456">
        <v>700</v>
      </c>
      <c r="I225" s="456">
        <v>0</v>
      </c>
      <c r="J225" s="456">
        <v>0</v>
      </c>
      <c r="K225" s="456">
        <v>700</v>
      </c>
      <c r="L225" s="456">
        <v>0</v>
      </c>
    </row>
    <row r="226" spans="1:12" ht="12.75">
      <c r="A226" s="452" t="s">
        <v>408</v>
      </c>
      <c r="B226" s="453" t="s">
        <v>409</v>
      </c>
      <c r="C226" s="453" t="s">
        <v>352</v>
      </c>
      <c r="D226" s="454" t="s">
        <v>224</v>
      </c>
      <c r="E226" s="454" t="s">
        <v>353</v>
      </c>
      <c r="F226" s="454" t="s">
        <v>354</v>
      </c>
      <c r="G226" s="455">
        <v>0</v>
      </c>
      <c r="H226" s="456">
        <v>120</v>
      </c>
      <c r="I226" s="456">
        <v>0</v>
      </c>
      <c r="J226" s="456">
        <v>0</v>
      </c>
      <c r="K226" s="456">
        <v>120</v>
      </c>
      <c r="L226" s="456">
        <v>0</v>
      </c>
    </row>
    <row r="227" spans="1:12" ht="12.75">
      <c r="A227" s="452" t="s">
        <v>408</v>
      </c>
      <c r="B227" s="453" t="s">
        <v>409</v>
      </c>
      <c r="C227" s="453" t="s">
        <v>355</v>
      </c>
      <c r="D227" s="454" t="s">
        <v>225</v>
      </c>
      <c r="E227" s="454" t="s">
        <v>356</v>
      </c>
      <c r="F227" s="454" t="s">
        <v>357</v>
      </c>
      <c r="G227" s="455">
        <v>0</v>
      </c>
      <c r="H227" s="456">
        <v>90</v>
      </c>
      <c r="I227" s="456">
        <v>0</v>
      </c>
      <c r="J227" s="456">
        <v>0</v>
      </c>
      <c r="K227" s="456">
        <v>90</v>
      </c>
      <c r="L227" s="456">
        <v>0</v>
      </c>
    </row>
    <row r="228" spans="1:12" ht="12.75">
      <c r="A228" s="452" t="s">
        <v>408</v>
      </c>
      <c r="B228" s="453" t="s">
        <v>409</v>
      </c>
      <c r="C228" s="453" t="s">
        <v>358</v>
      </c>
      <c r="D228" s="454" t="s">
        <v>226</v>
      </c>
      <c r="E228" s="454" t="s">
        <v>359</v>
      </c>
      <c r="F228" s="454" t="s">
        <v>360</v>
      </c>
      <c r="G228" s="455">
        <v>0</v>
      </c>
      <c r="H228" s="456">
        <v>8.5</v>
      </c>
      <c r="I228" s="456">
        <v>0</v>
      </c>
      <c r="J228" s="456">
        <v>0</v>
      </c>
      <c r="K228" s="456">
        <v>8.5</v>
      </c>
      <c r="L228" s="456">
        <v>0</v>
      </c>
    </row>
    <row r="229" spans="1:12" ht="12.75">
      <c r="A229" s="452" t="s">
        <v>408</v>
      </c>
      <c r="B229" s="453" t="s">
        <v>409</v>
      </c>
      <c r="C229" s="453" t="s">
        <v>361</v>
      </c>
      <c r="D229" s="454" t="s">
        <v>362</v>
      </c>
      <c r="E229" s="454" t="s">
        <v>363</v>
      </c>
      <c r="F229" s="454" t="s">
        <v>364</v>
      </c>
      <c r="G229" s="455">
        <v>0</v>
      </c>
      <c r="H229" s="456">
        <v>416.5</v>
      </c>
      <c r="I229" s="456">
        <v>0</v>
      </c>
      <c r="J229" s="456">
        <v>0</v>
      </c>
      <c r="K229" s="456">
        <v>416.5</v>
      </c>
      <c r="L229" s="456">
        <v>0</v>
      </c>
    </row>
    <row r="230" spans="1:12" ht="12.75">
      <c r="A230" s="452" t="s">
        <v>408</v>
      </c>
      <c r="B230" s="453" t="s">
        <v>409</v>
      </c>
      <c r="C230" s="453" t="s">
        <v>365</v>
      </c>
      <c r="D230" s="454" t="s">
        <v>366</v>
      </c>
      <c r="E230" s="454" t="s">
        <v>367</v>
      </c>
      <c r="F230" s="454" t="s">
        <v>368</v>
      </c>
      <c r="G230" s="455">
        <v>0</v>
      </c>
      <c r="H230" s="456">
        <v>34</v>
      </c>
      <c r="I230" s="456">
        <v>0</v>
      </c>
      <c r="J230" s="456">
        <v>0</v>
      </c>
      <c r="K230" s="456">
        <v>34</v>
      </c>
      <c r="L230" s="456">
        <v>0</v>
      </c>
    </row>
    <row r="231" spans="1:12" ht="12.75">
      <c r="A231" s="452" t="s">
        <v>408</v>
      </c>
      <c r="B231" s="453" t="s">
        <v>409</v>
      </c>
      <c r="C231" s="453" t="s">
        <v>369</v>
      </c>
      <c r="D231" s="454" t="s">
        <v>370</v>
      </c>
      <c r="E231" s="454" t="s">
        <v>371</v>
      </c>
      <c r="F231" s="454" t="s">
        <v>372</v>
      </c>
      <c r="G231" s="455">
        <v>0</v>
      </c>
      <c r="H231" s="456">
        <v>15</v>
      </c>
      <c r="I231" s="456">
        <v>0</v>
      </c>
      <c r="J231" s="456">
        <v>0</v>
      </c>
      <c r="K231" s="456">
        <v>15</v>
      </c>
      <c r="L231" s="456">
        <v>0</v>
      </c>
    </row>
    <row r="232" spans="1:12" ht="12.75">
      <c r="A232" s="452" t="s">
        <v>408</v>
      </c>
      <c r="B232" s="453" t="s">
        <v>409</v>
      </c>
      <c r="C232" s="453" t="s">
        <v>373</v>
      </c>
      <c r="D232" s="454" t="s">
        <v>219</v>
      </c>
      <c r="E232" s="454" t="s">
        <v>374</v>
      </c>
      <c r="F232" s="454" t="s">
        <v>375</v>
      </c>
      <c r="G232" s="455">
        <v>0</v>
      </c>
      <c r="H232" s="456">
        <v>520</v>
      </c>
      <c r="I232" s="456">
        <v>0</v>
      </c>
      <c r="J232" s="456">
        <v>0</v>
      </c>
      <c r="K232" s="456">
        <v>520</v>
      </c>
      <c r="L232" s="456">
        <v>0</v>
      </c>
    </row>
    <row r="233" spans="1:12" ht="12.75">
      <c r="A233" s="452" t="s">
        <v>408</v>
      </c>
      <c r="B233" s="453" t="s">
        <v>409</v>
      </c>
      <c r="C233" s="453" t="s">
        <v>376</v>
      </c>
      <c r="D233" s="454" t="s">
        <v>218</v>
      </c>
      <c r="E233" s="454" t="s">
        <v>377</v>
      </c>
      <c r="F233" s="454" t="s">
        <v>378</v>
      </c>
      <c r="G233" s="455">
        <v>0</v>
      </c>
      <c r="H233" s="456">
        <v>120.5</v>
      </c>
      <c r="I233" s="456">
        <v>0</v>
      </c>
      <c r="J233" s="456">
        <v>0</v>
      </c>
      <c r="K233" s="456">
        <v>120.5</v>
      </c>
      <c r="L233" s="456">
        <v>0</v>
      </c>
    </row>
    <row r="234" spans="1:12" ht="12.75">
      <c r="A234" s="452" t="s">
        <v>408</v>
      </c>
      <c r="B234" s="453" t="s">
        <v>409</v>
      </c>
      <c r="C234" s="453" t="s">
        <v>382</v>
      </c>
      <c r="D234" s="454" t="s">
        <v>383</v>
      </c>
      <c r="E234" s="454" t="s">
        <v>384</v>
      </c>
      <c r="F234" s="454" t="s">
        <v>385</v>
      </c>
      <c r="G234" s="455">
        <v>0</v>
      </c>
      <c r="H234" s="456">
        <v>1625</v>
      </c>
      <c r="I234" s="456">
        <v>0</v>
      </c>
      <c r="J234" s="456">
        <v>0</v>
      </c>
      <c r="K234" s="456">
        <v>1625</v>
      </c>
      <c r="L234" s="456">
        <v>0</v>
      </c>
    </row>
    <row r="235" spans="1:12" ht="12.75">
      <c r="A235" s="452" t="s">
        <v>408</v>
      </c>
      <c r="B235" s="453" t="s">
        <v>409</v>
      </c>
      <c r="C235" s="453" t="s">
        <v>386</v>
      </c>
      <c r="D235" s="454" t="s">
        <v>387</v>
      </c>
      <c r="E235" s="454" t="s">
        <v>388</v>
      </c>
      <c r="F235" s="454" t="s">
        <v>389</v>
      </c>
      <c r="G235" s="455">
        <v>0</v>
      </c>
      <c r="H235" s="456">
        <v>410</v>
      </c>
      <c r="I235" s="456">
        <v>0</v>
      </c>
      <c r="J235" s="456">
        <v>0</v>
      </c>
      <c r="K235" s="456">
        <v>410</v>
      </c>
      <c r="L235" s="456">
        <v>0</v>
      </c>
    </row>
    <row r="236" spans="1:12" ht="12.75">
      <c r="A236" s="452" t="s">
        <v>408</v>
      </c>
      <c r="B236" s="453" t="s">
        <v>409</v>
      </c>
      <c r="C236" s="453" t="s">
        <v>386</v>
      </c>
      <c r="D236" s="454" t="s">
        <v>387</v>
      </c>
      <c r="E236" s="454" t="s">
        <v>390</v>
      </c>
      <c r="F236" s="454" t="s">
        <v>391</v>
      </c>
      <c r="G236" s="455">
        <v>0</v>
      </c>
      <c r="H236" s="456">
        <v>8389.5</v>
      </c>
      <c r="I236" s="456">
        <v>0</v>
      </c>
      <c r="J236" s="456">
        <v>0</v>
      </c>
      <c r="K236" s="456">
        <v>8389.5</v>
      </c>
      <c r="L236" s="456">
        <v>0</v>
      </c>
    </row>
    <row r="237" spans="1:12" ht="12.75">
      <c r="A237" s="452" t="s">
        <v>408</v>
      </c>
      <c r="B237" s="453" t="s">
        <v>409</v>
      </c>
      <c r="C237" s="453" t="s">
        <v>386</v>
      </c>
      <c r="D237" s="454" t="s">
        <v>387</v>
      </c>
      <c r="E237" s="454" t="s">
        <v>392</v>
      </c>
      <c r="F237" s="454" t="s">
        <v>393</v>
      </c>
      <c r="G237" s="455">
        <v>0</v>
      </c>
      <c r="H237" s="456">
        <v>50</v>
      </c>
      <c r="I237" s="456">
        <v>0</v>
      </c>
      <c r="J237" s="456">
        <v>0</v>
      </c>
      <c r="K237" s="456">
        <v>50</v>
      </c>
      <c r="L237" s="456">
        <v>0</v>
      </c>
    </row>
    <row r="238" spans="1:12" ht="12.75">
      <c r="A238" s="452" t="s">
        <v>408</v>
      </c>
      <c r="B238" s="453" t="s">
        <v>409</v>
      </c>
      <c r="C238" s="453" t="s">
        <v>386</v>
      </c>
      <c r="D238" s="454" t="s">
        <v>387</v>
      </c>
      <c r="E238" s="454" t="s">
        <v>394</v>
      </c>
      <c r="F238" s="454" t="s">
        <v>227</v>
      </c>
      <c r="G238" s="455">
        <v>0</v>
      </c>
      <c r="H238" s="456">
        <v>18923.29</v>
      </c>
      <c r="I238" s="456">
        <v>0</v>
      </c>
      <c r="J238" s="456">
        <v>0</v>
      </c>
      <c r="K238" s="456">
        <v>18923.29</v>
      </c>
      <c r="L238" s="456">
        <v>0</v>
      </c>
    </row>
    <row r="239" spans="1:12" ht="12.75">
      <c r="A239" s="452" t="s">
        <v>410</v>
      </c>
      <c r="B239" s="453" t="s">
        <v>411</v>
      </c>
      <c r="C239" s="453" t="s">
        <v>333</v>
      </c>
      <c r="D239" s="454" t="s">
        <v>334</v>
      </c>
      <c r="E239" s="454" t="s">
        <v>335</v>
      </c>
      <c r="F239" s="454" t="s">
        <v>336</v>
      </c>
      <c r="G239" s="455">
        <v>0</v>
      </c>
      <c r="H239" s="456">
        <v>180</v>
      </c>
      <c r="I239" s="456">
        <v>0</v>
      </c>
      <c r="J239" s="456">
        <v>0</v>
      </c>
      <c r="K239" s="456">
        <v>180</v>
      </c>
      <c r="L239" s="456">
        <v>0</v>
      </c>
    </row>
    <row r="240" spans="1:12" ht="12.75">
      <c r="A240" s="452" t="s">
        <v>410</v>
      </c>
      <c r="B240" s="453" t="s">
        <v>411</v>
      </c>
      <c r="C240" s="453" t="s">
        <v>340</v>
      </c>
      <c r="D240" s="454" t="s">
        <v>216</v>
      </c>
      <c r="E240" s="454" t="s">
        <v>341</v>
      </c>
      <c r="F240" s="454" t="s">
        <v>342</v>
      </c>
      <c r="G240" s="455">
        <v>0</v>
      </c>
      <c r="H240" s="456">
        <v>810</v>
      </c>
      <c r="I240" s="456">
        <v>0</v>
      </c>
      <c r="J240" s="456">
        <v>0</v>
      </c>
      <c r="K240" s="456">
        <v>810</v>
      </c>
      <c r="L240" s="456">
        <v>0</v>
      </c>
    </row>
    <row r="241" spans="1:12" ht="12.75">
      <c r="A241" s="452" t="s">
        <v>410</v>
      </c>
      <c r="B241" s="453" t="s">
        <v>411</v>
      </c>
      <c r="C241" s="453" t="s">
        <v>343</v>
      </c>
      <c r="D241" s="454" t="s">
        <v>217</v>
      </c>
      <c r="E241" s="454" t="s">
        <v>344</v>
      </c>
      <c r="F241" s="454" t="s">
        <v>345</v>
      </c>
      <c r="G241" s="455">
        <v>0</v>
      </c>
      <c r="H241" s="456">
        <v>636.5</v>
      </c>
      <c r="I241" s="456">
        <v>0</v>
      </c>
      <c r="J241" s="456">
        <v>0</v>
      </c>
      <c r="K241" s="456">
        <v>636.5</v>
      </c>
      <c r="L241" s="456">
        <v>0</v>
      </c>
    </row>
    <row r="242" spans="1:12" ht="12.75">
      <c r="A242" s="452" t="s">
        <v>410</v>
      </c>
      <c r="B242" s="453" t="s">
        <v>411</v>
      </c>
      <c r="C242" s="453" t="s">
        <v>349</v>
      </c>
      <c r="D242" s="454" t="s">
        <v>222</v>
      </c>
      <c r="E242" s="454" t="s">
        <v>350</v>
      </c>
      <c r="F242" s="454" t="s">
        <v>351</v>
      </c>
      <c r="G242" s="455">
        <v>0</v>
      </c>
      <c r="H242" s="456">
        <v>400</v>
      </c>
      <c r="I242" s="456">
        <v>0</v>
      </c>
      <c r="J242" s="456">
        <v>0</v>
      </c>
      <c r="K242" s="456">
        <v>400</v>
      </c>
      <c r="L242" s="456">
        <v>0</v>
      </c>
    </row>
    <row r="243" spans="1:12" ht="12.75">
      <c r="A243" s="452" t="s">
        <v>410</v>
      </c>
      <c r="B243" s="453" t="s">
        <v>411</v>
      </c>
      <c r="C243" s="453" t="s">
        <v>398</v>
      </c>
      <c r="D243" s="454" t="s">
        <v>240</v>
      </c>
      <c r="E243" s="454" t="s">
        <v>399</v>
      </c>
      <c r="F243" s="454" t="s">
        <v>400</v>
      </c>
      <c r="G243" s="455">
        <v>0</v>
      </c>
      <c r="H243" s="456">
        <v>900</v>
      </c>
      <c r="I243" s="456">
        <v>0</v>
      </c>
      <c r="J243" s="456">
        <v>0</v>
      </c>
      <c r="K243" s="456">
        <v>900</v>
      </c>
      <c r="L243" s="456">
        <v>0</v>
      </c>
    </row>
    <row r="244" spans="1:12" ht="12.75">
      <c r="A244" s="452" t="s">
        <v>410</v>
      </c>
      <c r="B244" s="453" t="s">
        <v>411</v>
      </c>
      <c r="C244" s="453" t="s">
        <v>352</v>
      </c>
      <c r="D244" s="454" t="s">
        <v>224</v>
      </c>
      <c r="E244" s="454" t="s">
        <v>353</v>
      </c>
      <c r="F244" s="454" t="s">
        <v>354</v>
      </c>
      <c r="G244" s="455">
        <v>0</v>
      </c>
      <c r="H244" s="456">
        <v>42</v>
      </c>
      <c r="I244" s="456">
        <v>0</v>
      </c>
      <c r="J244" s="456">
        <v>0</v>
      </c>
      <c r="K244" s="456">
        <v>42</v>
      </c>
      <c r="L244" s="456">
        <v>0</v>
      </c>
    </row>
    <row r="245" spans="1:12" ht="12.75">
      <c r="A245" s="452" t="s">
        <v>410</v>
      </c>
      <c r="B245" s="453" t="s">
        <v>411</v>
      </c>
      <c r="C245" s="453" t="s">
        <v>355</v>
      </c>
      <c r="D245" s="454" t="s">
        <v>225</v>
      </c>
      <c r="E245" s="454" t="s">
        <v>356</v>
      </c>
      <c r="F245" s="454" t="s">
        <v>357</v>
      </c>
      <c r="G245" s="455">
        <v>0</v>
      </c>
      <c r="H245" s="456">
        <v>219</v>
      </c>
      <c r="I245" s="456">
        <v>0</v>
      </c>
      <c r="J245" s="456">
        <v>0</v>
      </c>
      <c r="K245" s="456">
        <v>219</v>
      </c>
      <c r="L245" s="456">
        <v>0</v>
      </c>
    </row>
    <row r="246" spans="1:12" ht="12.75">
      <c r="A246" s="452" t="s">
        <v>410</v>
      </c>
      <c r="B246" s="453" t="s">
        <v>411</v>
      </c>
      <c r="C246" s="453" t="s">
        <v>358</v>
      </c>
      <c r="D246" s="454" t="s">
        <v>226</v>
      </c>
      <c r="E246" s="454" t="s">
        <v>359</v>
      </c>
      <c r="F246" s="454" t="s">
        <v>360</v>
      </c>
      <c r="G246" s="455">
        <v>0</v>
      </c>
      <c r="H246" s="456">
        <v>25.5</v>
      </c>
      <c r="I246" s="456">
        <v>0</v>
      </c>
      <c r="J246" s="456">
        <v>0</v>
      </c>
      <c r="K246" s="456">
        <v>25.5</v>
      </c>
      <c r="L246" s="456">
        <v>0</v>
      </c>
    </row>
    <row r="247" spans="1:12" ht="12.75">
      <c r="A247" s="452" t="s">
        <v>410</v>
      </c>
      <c r="B247" s="453" t="s">
        <v>411</v>
      </c>
      <c r="C247" s="453" t="s">
        <v>361</v>
      </c>
      <c r="D247" s="454" t="s">
        <v>362</v>
      </c>
      <c r="E247" s="454" t="s">
        <v>363</v>
      </c>
      <c r="F247" s="454" t="s">
        <v>364</v>
      </c>
      <c r="G247" s="455">
        <v>0</v>
      </c>
      <c r="H247" s="456">
        <v>238</v>
      </c>
      <c r="I247" s="456">
        <v>0</v>
      </c>
      <c r="J247" s="456">
        <v>0</v>
      </c>
      <c r="K247" s="456">
        <v>238</v>
      </c>
      <c r="L247" s="456">
        <v>0</v>
      </c>
    </row>
    <row r="248" spans="1:12" ht="12.75">
      <c r="A248" s="452" t="s">
        <v>410</v>
      </c>
      <c r="B248" s="453" t="s">
        <v>411</v>
      </c>
      <c r="C248" s="453" t="s">
        <v>365</v>
      </c>
      <c r="D248" s="454" t="s">
        <v>366</v>
      </c>
      <c r="E248" s="454" t="s">
        <v>367</v>
      </c>
      <c r="F248" s="454" t="s">
        <v>368</v>
      </c>
      <c r="G248" s="455">
        <v>0</v>
      </c>
      <c r="H248" s="456">
        <v>34</v>
      </c>
      <c r="I248" s="456">
        <v>0</v>
      </c>
      <c r="J248" s="456">
        <v>0</v>
      </c>
      <c r="K248" s="456">
        <v>34</v>
      </c>
      <c r="L248" s="456">
        <v>0</v>
      </c>
    </row>
    <row r="249" spans="1:12" ht="12.75">
      <c r="A249" s="452" t="s">
        <v>410</v>
      </c>
      <c r="B249" s="453" t="s">
        <v>411</v>
      </c>
      <c r="C249" s="453" t="s">
        <v>373</v>
      </c>
      <c r="D249" s="454" t="s">
        <v>219</v>
      </c>
      <c r="E249" s="454" t="s">
        <v>374</v>
      </c>
      <c r="F249" s="454" t="s">
        <v>375</v>
      </c>
      <c r="G249" s="455">
        <v>0</v>
      </c>
      <c r="H249" s="456">
        <v>240</v>
      </c>
      <c r="I249" s="456">
        <v>0</v>
      </c>
      <c r="J249" s="456">
        <v>0</v>
      </c>
      <c r="K249" s="456">
        <v>240</v>
      </c>
      <c r="L249" s="456">
        <v>0</v>
      </c>
    </row>
    <row r="250" spans="1:12" ht="12.75">
      <c r="A250" s="452" t="s">
        <v>410</v>
      </c>
      <c r="B250" s="453" t="s">
        <v>411</v>
      </c>
      <c r="C250" s="453" t="s">
        <v>376</v>
      </c>
      <c r="D250" s="454" t="s">
        <v>218</v>
      </c>
      <c r="E250" s="454" t="s">
        <v>377</v>
      </c>
      <c r="F250" s="454" t="s">
        <v>378</v>
      </c>
      <c r="G250" s="455">
        <v>0</v>
      </c>
      <c r="H250" s="456">
        <v>122.5</v>
      </c>
      <c r="I250" s="456">
        <v>0</v>
      </c>
      <c r="J250" s="456">
        <v>0</v>
      </c>
      <c r="K250" s="456">
        <v>122.5</v>
      </c>
      <c r="L250" s="456">
        <v>0</v>
      </c>
    </row>
    <row r="251" spans="1:12" ht="12.75">
      <c r="A251" s="452" t="s">
        <v>410</v>
      </c>
      <c r="B251" s="453" t="s">
        <v>411</v>
      </c>
      <c r="C251" s="453" t="s">
        <v>379</v>
      </c>
      <c r="D251" s="454" t="s">
        <v>229</v>
      </c>
      <c r="E251" s="454" t="s">
        <v>380</v>
      </c>
      <c r="F251" s="454" t="s">
        <v>381</v>
      </c>
      <c r="G251" s="455">
        <v>0</v>
      </c>
      <c r="H251" s="456">
        <v>25.5</v>
      </c>
      <c r="I251" s="456">
        <v>0</v>
      </c>
      <c r="J251" s="456">
        <v>0</v>
      </c>
      <c r="K251" s="456">
        <v>25.5</v>
      </c>
      <c r="L251" s="456">
        <v>0</v>
      </c>
    </row>
    <row r="252" spans="1:12" ht="12.75">
      <c r="A252" s="452" t="s">
        <v>410</v>
      </c>
      <c r="B252" s="453" t="s">
        <v>411</v>
      </c>
      <c r="C252" s="453" t="s">
        <v>382</v>
      </c>
      <c r="D252" s="454" t="s">
        <v>383</v>
      </c>
      <c r="E252" s="454" t="s">
        <v>384</v>
      </c>
      <c r="F252" s="454" t="s">
        <v>385</v>
      </c>
      <c r="G252" s="455">
        <v>0</v>
      </c>
      <c r="H252" s="456">
        <v>5</v>
      </c>
      <c r="I252" s="456">
        <v>0</v>
      </c>
      <c r="J252" s="456">
        <v>0</v>
      </c>
      <c r="K252" s="456">
        <v>5</v>
      </c>
      <c r="L252" s="456">
        <v>0</v>
      </c>
    </row>
    <row r="253" spans="1:12" ht="12.75">
      <c r="A253" s="452" t="s">
        <v>410</v>
      </c>
      <c r="B253" s="453" t="s">
        <v>411</v>
      </c>
      <c r="C253" s="453" t="s">
        <v>386</v>
      </c>
      <c r="D253" s="454" t="s">
        <v>387</v>
      </c>
      <c r="E253" s="454" t="s">
        <v>388</v>
      </c>
      <c r="F253" s="454" t="s">
        <v>389</v>
      </c>
      <c r="G253" s="455">
        <v>0</v>
      </c>
      <c r="H253" s="456">
        <v>240</v>
      </c>
      <c r="I253" s="456">
        <v>0</v>
      </c>
      <c r="J253" s="456">
        <v>0</v>
      </c>
      <c r="K253" s="456">
        <v>240</v>
      </c>
      <c r="L253" s="456">
        <v>0</v>
      </c>
    </row>
    <row r="254" spans="1:12" ht="12.75">
      <c r="A254" s="452" t="s">
        <v>410</v>
      </c>
      <c r="B254" s="453" t="s">
        <v>411</v>
      </c>
      <c r="C254" s="453" t="s">
        <v>386</v>
      </c>
      <c r="D254" s="454" t="s">
        <v>387</v>
      </c>
      <c r="E254" s="454" t="s">
        <v>390</v>
      </c>
      <c r="F254" s="454" t="s">
        <v>391</v>
      </c>
      <c r="G254" s="455">
        <v>0</v>
      </c>
      <c r="H254" s="456">
        <v>9936.5</v>
      </c>
      <c r="I254" s="456">
        <v>0</v>
      </c>
      <c r="J254" s="456">
        <v>0</v>
      </c>
      <c r="K254" s="456">
        <v>9936.5</v>
      </c>
      <c r="L254" s="456">
        <v>0</v>
      </c>
    </row>
    <row r="255" spans="1:12" ht="12.75">
      <c r="A255" s="452" t="s">
        <v>410</v>
      </c>
      <c r="B255" s="453" t="s">
        <v>411</v>
      </c>
      <c r="C255" s="453" t="s">
        <v>386</v>
      </c>
      <c r="D255" s="454" t="s">
        <v>387</v>
      </c>
      <c r="E255" s="454" t="s">
        <v>394</v>
      </c>
      <c r="F255" s="454" t="s">
        <v>227</v>
      </c>
      <c r="G255" s="455">
        <v>0</v>
      </c>
      <c r="H255" s="456">
        <v>11410.17</v>
      </c>
      <c r="I255" s="456">
        <v>0</v>
      </c>
      <c r="J255" s="456">
        <v>0</v>
      </c>
      <c r="K255" s="456">
        <v>11410.17</v>
      </c>
      <c r="L255" s="456">
        <v>0</v>
      </c>
    </row>
    <row r="256" spans="1:12" ht="12.75">
      <c r="A256" s="452" t="s">
        <v>247</v>
      </c>
      <c r="B256" s="453" t="s">
        <v>103</v>
      </c>
      <c r="C256" s="453" t="s">
        <v>340</v>
      </c>
      <c r="D256" s="454" t="s">
        <v>216</v>
      </c>
      <c r="E256" s="454" t="s">
        <v>341</v>
      </c>
      <c r="F256" s="454" t="s">
        <v>342</v>
      </c>
      <c r="G256" s="455">
        <v>0</v>
      </c>
      <c r="H256" s="456">
        <v>186</v>
      </c>
      <c r="I256" s="456">
        <v>0</v>
      </c>
      <c r="J256" s="456">
        <v>0</v>
      </c>
      <c r="K256" s="456">
        <v>186</v>
      </c>
      <c r="L256" s="456">
        <v>0</v>
      </c>
    </row>
    <row r="257" spans="1:12" ht="12.75">
      <c r="A257" s="452" t="s">
        <v>247</v>
      </c>
      <c r="B257" s="453" t="s">
        <v>103</v>
      </c>
      <c r="C257" s="453" t="s">
        <v>343</v>
      </c>
      <c r="D257" s="454" t="s">
        <v>217</v>
      </c>
      <c r="E257" s="454" t="s">
        <v>344</v>
      </c>
      <c r="F257" s="454" t="s">
        <v>345</v>
      </c>
      <c r="G257" s="455">
        <v>0</v>
      </c>
      <c r="H257" s="456">
        <v>102</v>
      </c>
      <c r="I257" s="456">
        <v>0</v>
      </c>
      <c r="J257" s="456">
        <v>0</v>
      </c>
      <c r="K257" s="456">
        <v>102</v>
      </c>
      <c r="L257" s="456">
        <v>0</v>
      </c>
    </row>
    <row r="258" spans="1:12" ht="12.75">
      <c r="A258" s="452" t="s">
        <v>247</v>
      </c>
      <c r="B258" s="453" t="s">
        <v>103</v>
      </c>
      <c r="C258" s="453" t="s">
        <v>398</v>
      </c>
      <c r="D258" s="454" t="s">
        <v>240</v>
      </c>
      <c r="E258" s="454" t="s">
        <v>399</v>
      </c>
      <c r="F258" s="454" t="s">
        <v>400</v>
      </c>
      <c r="G258" s="455">
        <v>0</v>
      </c>
      <c r="H258" s="456">
        <v>100</v>
      </c>
      <c r="I258" s="456">
        <v>0</v>
      </c>
      <c r="J258" s="456">
        <v>0</v>
      </c>
      <c r="K258" s="456">
        <v>100</v>
      </c>
      <c r="L258" s="456">
        <v>0</v>
      </c>
    </row>
    <row r="259" spans="1:12" ht="12.75">
      <c r="A259" s="452" t="s">
        <v>247</v>
      </c>
      <c r="B259" s="453" t="s">
        <v>103</v>
      </c>
      <c r="C259" s="453" t="s">
        <v>352</v>
      </c>
      <c r="D259" s="454" t="s">
        <v>224</v>
      </c>
      <c r="E259" s="454" t="s">
        <v>353</v>
      </c>
      <c r="F259" s="454" t="s">
        <v>354</v>
      </c>
      <c r="G259" s="455">
        <v>0</v>
      </c>
      <c r="H259" s="456">
        <v>12</v>
      </c>
      <c r="I259" s="456">
        <v>0</v>
      </c>
      <c r="J259" s="456">
        <v>0</v>
      </c>
      <c r="K259" s="456">
        <v>12</v>
      </c>
      <c r="L259" s="456">
        <v>0</v>
      </c>
    </row>
    <row r="260" spans="1:12" ht="12.75">
      <c r="A260" s="452" t="s">
        <v>247</v>
      </c>
      <c r="B260" s="453" t="s">
        <v>103</v>
      </c>
      <c r="C260" s="453" t="s">
        <v>361</v>
      </c>
      <c r="D260" s="454" t="s">
        <v>362</v>
      </c>
      <c r="E260" s="454" t="s">
        <v>363</v>
      </c>
      <c r="F260" s="454" t="s">
        <v>364</v>
      </c>
      <c r="G260" s="455">
        <v>0</v>
      </c>
      <c r="H260" s="456">
        <v>170</v>
      </c>
      <c r="I260" s="456">
        <v>0</v>
      </c>
      <c r="J260" s="456">
        <v>0</v>
      </c>
      <c r="K260" s="456">
        <v>170</v>
      </c>
      <c r="L260" s="456">
        <v>0</v>
      </c>
    </row>
    <row r="261" spans="1:12" ht="12.75">
      <c r="A261" s="452" t="s">
        <v>247</v>
      </c>
      <c r="B261" s="453" t="s">
        <v>103</v>
      </c>
      <c r="C261" s="453" t="s">
        <v>373</v>
      </c>
      <c r="D261" s="454" t="s">
        <v>219</v>
      </c>
      <c r="E261" s="454" t="s">
        <v>374</v>
      </c>
      <c r="F261" s="454" t="s">
        <v>375</v>
      </c>
      <c r="G261" s="455">
        <v>0</v>
      </c>
      <c r="H261" s="456">
        <v>40</v>
      </c>
      <c r="I261" s="456">
        <v>0</v>
      </c>
      <c r="J261" s="456">
        <v>0</v>
      </c>
      <c r="K261" s="456">
        <v>40</v>
      </c>
      <c r="L261" s="456">
        <v>0</v>
      </c>
    </row>
    <row r="262" spans="1:12" ht="12.75">
      <c r="A262" s="452" t="s">
        <v>247</v>
      </c>
      <c r="B262" s="453" t="s">
        <v>103</v>
      </c>
      <c r="C262" s="453" t="s">
        <v>376</v>
      </c>
      <c r="D262" s="454" t="s">
        <v>218</v>
      </c>
      <c r="E262" s="454" t="s">
        <v>377</v>
      </c>
      <c r="F262" s="454" t="s">
        <v>378</v>
      </c>
      <c r="G262" s="455">
        <v>0</v>
      </c>
      <c r="H262" s="456">
        <v>8</v>
      </c>
      <c r="I262" s="456">
        <v>0</v>
      </c>
      <c r="J262" s="456">
        <v>0</v>
      </c>
      <c r="K262" s="456">
        <v>8</v>
      </c>
      <c r="L262" s="456">
        <v>0</v>
      </c>
    </row>
    <row r="263" spans="1:12" ht="12.75">
      <c r="A263" s="452" t="s">
        <v>247</v>
      </c>
      <c r="B263" s="453" t="s">
        <v>103</v>
      </c>
      <c r="C263" s="453" t="s">
        <v>386</v>
      </c>
      <c r="D263" s="454" t="s">
        <v>387</v>
      </c>
      <c r="E263" s="454" t="s">
        <v>388</v>
      </c>
      <c r="F263" s="454" t="s">
        <v>389</v>
      </c>
      <c r="G263" s="455">
        <v>0</v>
      </c>
      <c r="H263" s="456">
        <v>30</v>
      </c>
      <c r="I263" s="456">
        <v>0</v>
      </c>
      <c r="J263" s="456">
        <v>0</v>
      </c>
      <c r="K263" s="456">
        <v>30</v>
      </c>
      <c r="L263" s="456">
        <v>0</v>
      </c>
    </row>
    <row r="264" spans="1:12" ht="12.75">
      <c r="A264" s="452" t="s">
        <v>247</v>
      </c>
      <c r="B264" s="453" t="s">
        <v>103</v>
      </c>
      <c r="C264" s="453" t="s">
        <v>386</v>
      </c>
      <c r="D264" s="454" t="s">
        <v>387</v>
      </c>
      <c r="E264" s="454" t="s">
        <v>390</v>
      </c>
      <c r="F264" s="454" t="s">
        <v>391</v>
      </c>
      <c r="G264" s="455">
        <v>0</v>
      </c>
      <c r="H264" s="456">
        <v>629</v>
      </c>
      <c r="I264" s="456">
        <v>0</v>
      </c>
      <c r="J264" s="456">
        <v>0</v>
      </c>
      <c r="K264" s="456">
        <v>629</v>
      </c>
      <c r="L264" s="456">
        <v>0</v>
      </c>
    </row>
    <row r="265" spans="1:12" ht="12.75">
      <c r="A265" s="452" t="s">
        <v>247</v>
      </c>
      <c r="B265" s="453" t="s">
        <v>103</v>
      </c>
      <c r="C265" s="453" t="s">
        <v>386</v>
      </c>
      <c r="D265" s="454" t="s">
        <v>387</v>
      </c>
      <c r="E265" s="454" t="s">
        <v>394</v>
      </c>
      <c r="F265" s="454" t="s">
        <v>227</v>
      </c>
      <c r="G265" s="455">
        <v>0</v>
      </c>
      <c r="H265" s="456">
        <v>570</v>
      </c>
      <c r="I265" s="456">
        <v>0</v>
      </c>
      <c r="J265" s="456">
        <v>0</v>
      </c>
      <c r="K265" s="456">
        <v>570</v>
      </c>
      <c r="L265" s="456">
        <v>0</v>
      </c>
    </row>
    <row r="266" spans="1:12" ht="12.75">
      <c r="A266" s="452" t="s">
        <v>248</v>
      </c>
      <c r="B266" s="453" t="s">
        <v>412</v>
      </c>
      <c r="C266" s="453" t="s">
        <v>340</v>
      </c>
      <c r="D266" s="454" t="s">
        <v>216</v>
      </c>
      <c r="E266" s="454" t="s">
        <v>341</v>
      </c>
      <c r="F266" s="454" t="s">
        <v>342</v>
      </c>
      <c r="G266" s="455">
        <v>0</v>
      </c>
      <c r="H266" s="456">
        <v>204</v>
      </c>
      <c r="I266" s="456">
        <v>0</v>
      </c>
      <c r="J266" s="456">
        <v>0</v>
      </c>
      <c r="K266" s="456">
        <v>204</v>
      </c>
      <c r="L266" s="456">
        <v>0</v>
      </c>
    </row>
    <row r="267" spans="1:12" ht="12.75">
      <c r="A267" s="452" t="s">
        <v>248</v>
      </c>
      <c r="B267" s="453" t="s">
        <v>412</v>
      </c>
      <c r="C267" s="453" t="s">
        <v>343</v>
      </c>
      <c r="D267" s="454" t="s">
        <v>217</v>
      </c>
      <c r="E267" s="454" t="s">
        <v>344</v>
      </c>
      <c r="F267" s="454" t="s">
        <v>345</v>
      </c>
      <c r="G267" s="455">
        <v>0</v>
      </c>
      <c r="H267" s="456">
        <v>297</v>
      </c>
      <c r="I267" s="456">
        <v>0</v>
      </c>
      <c r="J267" s="456">
        <v>0</v>
      </c>
      <c r="K267" s="456">
        <v>297</v>
      </c>
      <c r="L267" s="456">
        <v>0</v>
      </c>
    </row>
    <row r="268" spans="1:12" ht="12.75">
      <c r="A268" s="452" t="s">
        <v>248</v>
      </c>
      <c r="B268" s="453" t="s">
        <v>412</v>
      </c>
      <c r="C268" s="453" t="s">
        <v>346</v>
      </c>
      <c r="D268" s="454" t="s">
        <v>221</v>
      </c>
      <c r="E268" s="454" t="s">
        <v>347</v>
      </c>
      <c r="F268" s="454" t="s">
        <v>348</v>
      </c>
      <c r="G268" s="455">
        <v>0</v>
      </c>
      <c r="H268" s="456">
        <v>30</v>
      </c>
      <c r="I268" s="456">
        <v>0</v>
      </c>
      <c r="J268" s="456">
        <v>0</v>
      </c>
      <c r="K268" s="456">
        <v>30</v>
      </c>
      <c r="L268" s="456">
        <v>0</v>
      </c>
    </row>
    <row r="269" spans="1:12" ht="12.75">
      <c r="A269" s="452" t="s">
        <v>248</v>
      </c>
      <c r="B269" s="453" t="s">
        <v>412</v>
      </c>
      <c r="C269" s="453" t="s">
        <v>361</v>
      </c>
      <c r="D269" s="454" t="s">
        <v>362</v>
      </c>
      <c r="E269" s="454" t="s">
        <v>363</v>
      </c>
      <c r="F269" s="454" t="s">
        <v>364</v>
      </c>
      <c r="G269" s="455">
        <v>0</v>
      </c>
      <c r="H269" s="456">
        <v>93.5</v>
      </c>
      <c r="I269" s="456">
        <v>0</v>
      </c>
      <c r="J269" s="456">
        <v>0</v>
      </c>
      <c r="K269" s="456">
        <v>93.5</v>
      </c>
      <c r="L269" s="456">
        <v>0</v>
      </c>
    </row>
    <row r="270" spans="1:12" ht="12.75">
      <c r="A270" s="452" t="s">
        <v>248</v>
      </c>
      <c r="B270" s="453" t="s">
        <v>412</v>
      </c>
      <c r="C270" s="453" t="s">
        <v>373</v>
      </c>
      <c r="D270" s="454" t="s">
        <v>219</v>
      </c>
      <c r="E270" s="454" t="s">
        <v>374</v>
      </c>
      <c r="F270" s="454" t="s">
        <v>375</v>
      </c>
      <c r="G270" s="455">
        <v>0</v>
      </c>
      <c r="H270" s="456">
        <v>70</v>
      </c>
      <c r="I270" s="456">
        <v>0</v>
      </c>
      <c r="J270" s="456">
        <v>0</v>
      </c>
      <c r="K270" s="456">
        <v>70</v>
      </c>
      <c r="L270" s="456">
        <v>0</v>
      </c>
    </row>
    <row r="271" spans="1:12" ht="12.75">
      <c r="A271" s="452" t="s">
        <v>248</v>
      </c>
      <c r="B271" s="453" t="s">
        <v>412</v>
      </c>
      <c r="C271" s="453" t="s">
        <v>376</v>
      </c>
      <c r="D271" s="454" t="s">
        <v>218</v>
      </c>
      <c r="E271" s="454" t="s">
        <v>377</v>
      </c>
      <c r="F271" s="454" t="s">
        <v>378</v>
      </c>
      <c r="G271" s="455">
        <v>0</v>
      </c>
      <c r="H271" s="456">
        <v>32.5</v>
      </c>
      <c r="I271" s="456">
        <v>0</v>
      </c>
      <c r="J271" s="456">
        <v>0</v>
      </c>
      <c r="K271" s="456">
        <v>32.5</v>
      </c>
      <c r="L271" s="456">
        <v>0</v>
      </c>
    </row>
    <row r="272" spans="1:12" ht="12.75">
      <c r="A272" s="452" t="s">
        <v>248</v>
      </c>
      <c r="B272" s="453" t="s">
        <v>412</v>
      </c>
      <c r="C272" s="453" t="s">
        <v>386</v>
      </c>
      <c r="D272" s="454" t="s">
        <v>387</v>
      </c>
      <c r="E272" s="454" t="s">
        <v>388</v>
      </c>
      <c r="F272" s="454" t="s">
        <v>389</v>
      </c>
      <c r="G272" s="455">
        <v>0</v>
      </c>
      <c r="H272" s="456">
        <v>75</v>
      </c>
      <c r="I272" s="456">
        <v>0</v>
      </c>
      <c r="J272" s="456">
        <v>0</v>
      </c>
      <c r="K272" s="456">
        <v>75</v>
      </c>
      <c r="L272" s="456">
        <v>0</v>
      </c>
    </row>
    <row r="273" spans="1:12" ht="12.75">
      <c r="A273" s="452" t="s">
        <v>248</v>
      </c>
      <c r="B273" s="453" t="s">
        <v>412</v>
      </c>
      <c r="C273" s="453" t="s">
        <v>386</v>
      </c>
      <c r="D273" s="454" t="s">
        <v>387</v>
      </c>
      <c r="E273" s="454" t="s">
        <v>390</v>
      </c>
      <c r="F273" s="454" t="s">
        <v>391</v>
      </c>
      <c r="G273" s="455">
        <v>0</v>
      </c>
      <c r="H273" s="456">
        <v>1700</v>
      </c>
      <c r="I273" s="456">
        <v>0</v>
      </c>
      <c r="J273" s="456">
        <v>0</v>
      </c>
      <c r="K273" s="456">
        <v>1700</v>
      </c>
      <c r="L273" s="456">
        <v>0</v>
      </c>
    </row>
    <row r="274" spans="1:12" ht="12.75">
      <c r="A274" s="452" t="s">
        <v>248</v>
      </c>
      <c r="B274" s="453" t="s">
        <v>412</v>
      </c>
      <c r="C274" s="453" t="s">
        <v>386</v>
      </c>
      <c r="D274" s="454" t="s">
        <v>387</v>
      </c>
      <c r="E274" s="454" t="s">
        <v>394</v>
      </c>
      <c r="F274" s="454" t="s">
        <v>227</v>
      </c>
      <c r="G274" s="455">
        <v>0</v>
      </c>
      <c r="H274" s="456">
        <v>5638</v>
      </c>
      <c r="I274" s="456">
        <v>0</v>
      </c>
      <c r="J274" s="456">
        <v>0</v>
      </c>
      <c r="K274" s="456">
        <v>5638</v>
      </c>
      <c r="L274" s="456">
        <v>0</v>
      </c>
    </row>
    <row r="275" spans="1:12" ht="12.75">
      <c r="A275" s="452" t="s">
        <v>249</v>
      </c>
      <c r="B275" s="453" t="s">
        <v>413</v>
      </c>
      <c r="C275" s="453" t="s">
        <v>333</v>
      </c>
      <c r="D275" s="454" t="s">
        <v>334</v>
      </c>
      <c r="E275" s="454" t="s">
        <v>335</v>
      </c>
      <c r="F275" s="454" t="s">
        <v>336</v>
      </c>
      <c r="G275" s="455">
        <v>0</v>
      </c>
      <c r="H275" s="456">
        <v>42.5</v>
      </c>
      <c r="I275" s="456">
        <v>0</v>
      </c>
      <c r="J275" s="456">
        <v>0</v>
      </c>
      <c r="K275" s="456">
        <v>42.5</v>
      </c>
      <c r="L275" s="456">
        <v>0</v>
      </c>
    </row>
    <row r="276" spans="1:12" ht="12.75">
      <c r="A276" s="452" t="s">
        <v>249</v>
      </c>
      <c r="B276" s="453" t="s">
        <v>413</v>
      </c>
      <c r="C276" s="453" t="s">
        <v>337</v>
      </c>
      <c r="D276" s="454" t="s">
        <v>220</v>
      </c>
      <c r="E276" s="454" t="s">
        <v>338</v>
      </c>
      <c r="F276" s="454" t="s">
        <v>339</v>
      </c>
      <c r="G276" s="455">
        <v>0</v>
      </c>
      <c r="H276" s="456">
        <v>1044</v>
      </c>
      <c r="I276" s="456">
        <v>0</v>
      </c>
      <c r="J276" s="456">
        <v>0</v>
      </c>
      <c r="K276" s="456">
        <v>1044</v>
      </c>
      <c r="L276" s="456">
        <v>0</v>
      </c>
    </row>
    <row r="277" spans="1:12" ht="12.75">
      <c r="A277" s="452" t="s">
        <v>249</v>
      </c>
      <c r="B277" s="453" t="s">
        <v>413</v>
      </c>
      <c r="C277" s="453" t="s">
        <v>340</v>
      </c>
      <c r="D277" s="454" t="s">
        <v>216</v>
      </c>
      <c r="E277" s="454" t="s">
        <v>341</v>
      </c>
      <c r="F277" s="454" t="s">
        <v>342</v>
      </c>
      <c r="G277" s="455">
        <v>0</v>
      </c>
      <c r="H277" s="456">
        <v>1548</v>
      </c>
      <c r="I277" s="456">
        <v>0</v>
      </c>
      <c r="J277" s="456">
        <v>0</v>
      </c>
      <c r="K277" s="456">
        <v>1548</v>
      </c>
      <c r="L277" s="456">
        <v>0</v>
      </c>
    </row>
    <row r="278" spans="1:12" ht="12.75">
      <c r="A278" s="452" t="s">
        <v>249</v>
      </c>
      <c r="B278" s="453" t="s">
        <v>413</v>
      </c>
      <c r="C278" s="453" t="s">
        <v>343</v>
      </c>
      <c r="D278" s="454" t="s">
        <v>217</v>
      </c>
      <c r="E278" s="454" t="s">
        <v>344</v>
      </c>
      <c r="F278" s="454" t="s">
        <v>345</v>
      </c>
      <c r="G278" s="455">
        <v>0</v>
      </c>
      <c r="H278" s="456">
        <v>652.5</v>
      </c>
      <c r="I278" s="456">
        <v>0</v>
      </c>
      <c r="J278" s="456">
        <v>0</v>
      </c>
      <c r="K278" s="456">
        <v>652.5</v>
      </c>
      <c r="L278" s="456">
        <v>0</v>
      </c>
    </row>
    <row r="279" spans="1:12" ht="12.75">
      <c r="A279" s="452" t="s">
        <v>249</v>
      </c>
      <c r="B279" s="453" t="s">
        <v>413</v>
      </c>
      <c r="C279" s="453" t="s">
        <v>346</v>
      </c>
      <c r="D279" s="454" t="s">
        <v>221</v>
      </c>
      <c r="E279" s="454" t="s">
        <v>347</v>
      </c>
      <c r="F279" s="454" t="s">
        <v>348</v>
      </c>
      <c r="G279" s="455">
        <v>0</v>
      </c>
      <c r="H279" s="456">
        <v>32</v>
      </c>
      <c r="I279" s="456">
        <v>0</v>
      </c>
      <c r="J279" s="456">
        <v>0</v>
      </c>
      <c r="K279" s="456">
        <v>32</v>
      </c>
      <c r="L279" s="456">
        <v>0</v>
      </c>
    </row>
    <row r="280" spans="1:12" ht="12.75">
      <c r="A280" s="452" t="s">
        <v>249</v>
      </c>
      <c r="B280" s="453" t="s">
        <v>413</v>
      </c>
      <c r="C280" s="453" t="s">
        <v>398</v>
      </c>
      <c r="D280" s="454" t="s">
        <v>240</v>
      </c>
      <c r="E280" s="454" t="s">
        <v>399</v>
      </c>
      <c r="F280" s="454" t="s">
        <v>400</v>
      </c>
      <c r="G280" s="455">
        <v>0</v>
      </c>
      <c r="H280" s="456">
        <v>800</v>
      </c>
      <c r="I280" s="456">
        <v>0</v>
      </c>
      <c r="J280" s="456">
        <v>0</v>
      </c>
      <c r="K280" s="456">
        <v>800</v>
      </c>
      <c r="L280" s="456">
        <v>0</v>
      </c>
    </row>
    <row r="281" spans="1:12" ht="12.75">
      <c r="A281" s="452" t="s">
        <v>249</v>
      </c>
      <c r="B281" s="453" t="s">
        <v>413</v>
      </c>
      <c r="C281" s="453" t="s">
        <v>352</v>
      </c>
      <c r="D281" s="454" t="s">
        <v>224</v>
      </c>
      <c r="E281" s="454" t="s">
        <v>353</v>
      </c>
      <c r="F281" s="454" t="s">
        <v>354</v>
      </c>
      <c r="G281" s="455">
        <v>0</v>
      </c>
      <c r="H281" s="456">
        <v>90</v>
      </c>
      <c r="I281" s="456">
        <v>0</v>
      </c>
      <c r="J281" s="456">
        <v>0</v>
      </c>
      <c r="K281" s="456">
        <v>90</v>
      </c>
      <c r="L281" s="456">
        <v>0</v>
      </c>
    </row>
    <row r="282" spans="1:12" ht="12.75">
      <c r="A282" s="452" t="s">
        <v>249</v>
      </c>
      <c r="B282" s="453" t="s">
        <v>413</v>
      </c>
      <c r="C282" s="453" t="s">
        <v>355</v>
      </c>
      <c r="D282" s="454" t="s">
        <v>225</v>
      </c>
      <c r="E282" s="454" t="s">
        <v>356</v>
      </c>
      <c r="F282" s="454" t="s">
        <v>357</v>
      </c>
      <c r="G282" s="455">
        <v>0</v>
      </c>
      <c r="H282" s="456">
        <v>296</v>
      </c>
      <c r="I282" s="456">
        <v>0</v>
      </c>
      <c r="J282" s="456">
        <v>0</v>
      </c>
      <c r="K282" s="456">
        <v>296</v>
      </c>
      <c r="L282" s="456">
        <v>0</v>
      </c>
    </row>
    <row r="283" spans="1:12" ht="12.75">
      <c r="A283" s="452" t="s">
        <v>249</v>
      </c>
      <c r="B283" s="453" t="s">
        <v>413</v>
      </c>
      <c r="C283" s="453" t="s">
        <v>358</v>
      </c>
      <c r="D283" s="454" t="s">
        <v>226</v>
      </c>
      <c r="E283" s="454" t="s">
        <v>359</v>
      </c>
      <c r="F283" s="454" t="s">
        <v>360</v>
      </c>
      <c r="G283" s="455">
        <v>0</v>
      </c>
      <c r="H283" s="456">
        <v>25.5</v>
      </c>
      <c r="I283" s="456">
        <v>0</v>
      </c>
      <c r="J283" s="456">
        <v>0</v>
      </c>
      <c r="K283" s="456">
        <v>25.5</v>
      </c>
      <c r="L283" s="456">
        <v>0</v>
      </c>
    </row>
    <row r="284" spans="1:12" ht="12.75">
      <c r="A284" s="452" t="s">
        <v>249</v>
      </c>
      <c r="B284" s="453" t="s">
        <v>413</v>
      </c>
      <c r="C284" s="453" t="s">
        <v>361</v>
      </c>
      <c r="D284" s="454" t="s">
        <v>362</v>
      </c>
      <c r="E284" s="454" t="s">
        <v>363</v>
      </c>
      <c r="F284" s="454" t="s">
        <v>364</v>
      </c>
      <c r="G284" s="455">
        <v>0</v>
      </c>
      <c r="H284" s="456">
        <v>595</v>
      </c>
      <c r="I284" s="456">
        <v>0</v>
      </c>
      <c r="J284" s="456">
        <v>0</v>
      </c>
      <c r="K284" s="456">
        <v>595</v>
      </c>
      <c r="L284" s="456">
        <v>0</v>
      </c>
    </row>
    <row r="285" spans="1:12" ht="12.75">
      <c r="A285" s="452" t="s">
        <v>249</v>
      </c>
      <c r="B285" s="453" t="s">
        <v>413</v>
      </c>
      <c r="C285" s="453" t="s">
        <v>365</v>
      </c>
      <c r="D285" s="454" t="s">
        <v>366</v>
      </c>
      <c r="E285" s="454" t="s">
        <v>367</v>
      </c>
      <c r="F285" s="454" t="s">
        <v>368</v>
      </c>
      <c r="G285" s="455">
        <v>0</v>
      </c>
      <c r="H285" s="456">
        <v>561</v>
      </c>
      <c r="I285" s="456">
        <v>0</v>
      </c>
      <c r="J285" s="456">
        <v>0</v>
      </c>
      <c r="K285" s="456">
        <v>561</v>
      </c>
      <c r="L285" s="456">
        <v>0</v>
      </c>
    </row>
    <row r="286" spans="1:12" ht="12.75">
      <c r="A286" s="452" t="s">
        <v>249</v>
      </c>
      <c r="B286" s="453" t="s">
        <v>413</v>
      </c>
      <c r="C286" s="453" t="s">
        <v>373</v>
      </c>
      <c r="D286" s="454" t="s">
        <v>219</v>
      </c>
      <c r="E286" s="454" t="s">
        <v>374</v>
      </c>
      <c r="F286" s="454" t="s">
        <v>375</v>
      </c>
      <c r="G286" s="455">
        <v>0</v>
      </c>
      <c r="H286" s="456">
        <v>600</v>
      </c>
      <c r="I286" s="456">
        <v>0</v>
      </c>
      <c r="J286" s="456">
        <v>0</v>
      </c>
      <c r="K286" s="456">
        <v>600</v>
      </c>
      <c r="L286" s="456">
        <v>0</v>
      </c>
    </row>
    <row r="287" spans="1:12" ht="12.75">
      <c r="A287" s="452" t="s">
        <v>249</v>
      </c>
      <c r="B287" s="453" t="s">
        <v>413</v>
      </c>
      <c r="C287" s="453" t="s">
        <v>376</v>
      </c>
      <c r="D287" s="454" t="s">
        <v>218</v>
      </c>
      <c r="E287" s="454" t="s">
        <v>377</v>
      </c>
      <c r="F287" s="454" t="s">
        <v>378</v>
      </c>
      <c r="G287" s="455">
        <v>0</v>
      </c>
      <c r="H287" s="456">
        <v>81</v>
      </c>
      <c r="I287" s="456">
        <v>0</v>
      </c>
      <c r="J287" s="456">
        <v>0</v>
      </c>
      <c r="K287" s="456">
        <v>81</v>
      </c>
      <c r="L287" s="456">
        <v>0</v>
      </c>
    </row>
    <row r="288" spans="1:12" ht="12.75">
      <c r="A288" s="452" t="s">
        <v>249</v>
      </c>
      <c r="B288" s="453" t="s">
        <v>413</v>
      </c>
      <c r="C288" s="453" t="s">
        <v>379</v>
      </c>
      <c r="D288" s="454" t="s">
        <v>229</v>
      </c>
      <c r="E288" s="454" t="s">
        <v>380</v>
      </c>
      <c r="F288" s="454" t="s">
        <v>381</v>
      </c>
      <c r="G288" s="455">
        <v>0</v>
      </c>
      <c r="H288" s="456">
        <v>103.23</v>
      </c>
      <c r="I288" s="456">
        <v>0</v>
      </c>
      <c r="J288" s="456">
        <v>0</v>
      </c>
      <c r="K288" s="456">
        <v>103.23</v>
      </c>
      <c r="L288" s="456">
        <v>0</v>
      </c>
    </row>
    <row r="289" spans="1:12" ht="12.75">
      <c r="A289" s="452" t="s">
        <v>249</v>
      </c>
      <c r="B289" s="453" t="s">
        <v>413</v>
      </c>
      <c r="C289" s="453" t="s">
        <v>386</v>
      </c>
      <c r="D289" s="454" t="s">
        <v>387</v>
      </c>
      <c r="E289" s="454" t="s">
        <v>388</v>
      </c>
      <c r="F289" s="454" t="s">
        <v>389</v>
      </c>
      <c r="G289" s="455">
        <v>0</v>
      </c>
      <c r="H289" s="456">
        <v>715</v>
      </c>
      <c r="I289" s="456">
        <v>0</v>
      </c>
      <c r="J289" s="456">
        <v>0</v>
      </c>
      <c r="K289" s="456">
        <v>715</v>
      </c>
      <c r="L289" s="456">
        <v>0</v>
      </c>
    </row>
    <row r="290" spans="1:12" ht="12.75">
      <c r="A290" s="452" t="s">
        <v>249</v>
      </c>
      <c r="B290" s="453" t="s">
        <v>413</v>
      </c>
      <c r="C290" s="453" t="s">
        <v>386</v>
      </c>
      <c r="D290" s="454" t="s">
        <v>387</v>
      </c>
      <c r="E290" s="454" t="s">
        <v>390</v>
      </c>
      <c r="F290" s="454" t="s">
        <v>391</v>
      </c>
      <c r="G290" s="455">
        <v>0</v>
      </c>
      <c r="H290" s="456">
        <v>7123</v>
      </c>
      <c r="I290" s="456">
        <v>0</v>
      </c>
      <c r="J290" s="456">
        <v>0</v>
      </c>
      <c r="K290" s="456">
        <v>7123</v>
      </c>
      <c r="L290" s="456">
        <v>0</v>
      </c>
    </row>
    <row r="291" spans="1:12" ht="12.75">
      <c r="A291" s="452" t="s">
        <v>249</v>
      </c>
      <c r="B291" s="453" t="s">
        <v>413</v>
      </c>
      <c r="C291" s="453" t="s">
        <v>386</v>
      </c>
      <c r="D291" s="454" t="s">
        <v>387</v>
      </c>
      <c r="E291" s="454" t="s">
        <v>394</v>
      </c>
      <c r="F291" s="454" t="s">
        <v>227</v>
      </c>
      <c r="G291" s="455">
        <v>0</v>
      </c>
      <c r="H291" s="456">
        <v>5363</v>
      </c>
      <c r="I291" s="456">
        <v>0</v>
      </c>
      <c r="J291" s="456">
        <v>0</v>
      </c>
      <c r="K291" s="456">
        <v>5363</v>
      </c>
      <c r="L291" s="456">
        <v>0</v>
      </c>
    </row>
    <row r="292" spans="1:12" ht="12.75">
      <c r="A292" s="452" t="s">
        <v>250</v>
      </c>
      <c r="B292" s="453" t="s">
        <v>414</v>
      </c>
      <c r="C292" s="453" t="s">
        <v>340</v>
      </c>
      <c r="D292" s="454" t="s">
        <v>216</v>
      </c>
      <c r="E292" s="454" t="s">
        <v>341</v>
      </c>
      <c r="F292" s="454" t="s">
        <v>342</v>
      </c>
      <c r="G292" s="455">
        <v>0</v>
      </c>
      <c r="H292" s="456">
        <v>144</v>
      </c>
      <c r="I292" s="456">
        <v>0</v>
      </c>
      <c r="J292" s="456">
        <v>0</v>
      </c>
      <c r="K292" s="456">
        <v>144</v>
      </c>
      <c r="L292" s="456">
        <v>0</v>
      </c>
    </row>
    <row r="293" spans="1:12" ht="12.75">
      <c r="A293" s="452" t="s">
        <v>250</v>
      </c>
      <c r="B293" s="453" t="s">
        <v>414</v>
      </c>
      <c r="C293" s="453" t="s">
        <v>343</v>
      </c>
      <c r="D293" s="454" t="s">
        <v>217</v>
      </c>
      <c r="E293" s="454" t="s">
        <v>344</v>
      </c>
      <c r="F293" s="454" t="s">
        <v>345</v>
      </c>
      <c r="G293" s="455">
        <v>0</v>
      </c>
      <c r="H293" s="456">
        <v>60</v>
      </c>
      <c r="I293" s="456">
        <v>0</v>
      </c>
      <c r="J293" s="456">
        <v>0</v>
      </c>
      <c r="K293" s="456">
        <v>60</v>
      </c>
      <c r="L293" s="456">
        <v>0</v>
      </c>
    </row>
    <row r="294" spans="1:12" ht="12.75">
      <c r="A294" s="452" t="s">
        <v>250</v>
      </c>
      <c r="B294" s="453" t="s">
        <v>414</v>
      </c>
      <c r="C294" s="453" t="s">
        <v>361</v>
      </c>
      <c r="D294" s="454" t="s">
        <v>362</v>
      </c>
      <c r="E294" s="454" t="s">
        <v>363</v>
      </c>
      <c r="F294" s="454" t="s">
        <v>364</v>
      </c>
      <c r="G294" s="455">
        <v>0</v>
      </c>
      <c r="H294" s="456">
        <v>34</v>
      </c>
      <c r="I294" s="456">
        <v>0</v>
      </c>
      <c r="J294" s="456">
        <v>0</v>
      </c>
      <c r="K294" s="456">
        <v>34</v>
      </c>
      <c r="L294" s="456">
        <v>0</v>
      </c>
    </row>
    <row r="295" spans="1:12" ht="12.75">
      <c r="A295" s="452" t="s">
        <v>250</v>
      </c>
      <c r="B295" s="453" t="s">
        <v>414</v>
      </c>
      <c r="C295" s="453" t="s">
        <v>373</v>
      </c>
      <c r="D295" s="454" t="s">
        <v>219</v>
      </c>
      <c r="E295" s="454" t="s">
        <v>374</v>
      </c>
      <c r="F295" s="454" t="s">
        <v>375</v>
      </c>
      <c r="G295" s="455">
        <v>0</v>
      </c>
      <c r="H295" s="456">
        <v>10</v>
      </c>
      <c r="I295" s="456">
        <v>0</v>
      </c>
      <c r="J295" s="456">
        <v>0</v>
      </c>
      <c r="K295" s="456">
        <v>10</v>
      </c>
      <c r="L295" s="456">
        <v>0</v>
      </c>
    </row>
    <row r="296" spans="1:12" ht="12.75">
      <c r="A296" s="452" t="s">
        <v>250</v>
      </c>
      <c r="B296" s="453" t="s">
        <v>414</v>
      </c>
      <c r="C296" s="453" t="s">
        <v>376</v>
      </c>
      <c r="D296" s="454" t="s">
        <v>218</v>
      </c>
      <c r="E296" s="454" t="s">
        <v>377</v>
      </c>
      <c r="F296" s="454" t="s">
        <v>378</v>
      </c>
      <c r="G296" s="455">
        <v>0</v>
      </c>
      <c r="H296" s="456">
        <v>16</v>
      </c>
      <c r="I296" s="456">
        <v>0</v>
      </c>
      <c r="J296" s="456">
        <v>0</v>
      </c>
      <c r="K296" s="456">
        <v>16</v>
      </c>
      <c r="L296" s="456">
        <v>0</v>
      </c>
    </row>
    <row r="297" spans="1:12" ht="12.75">
      <c r="A297" s="452" t="s">
        <v>250</v>
      </c>
      <c r="B297" s="453" t="s">
        <v>414</v>
      </c>
      <c r="C297" s="453" t="s">
        <v>379</v>
      </c>
      <c r="D297" s="454" t="s">
        <v>229</v>
      </c>
      <c r="E297" s="454" t="s">
        <v>380</v>
      </c>
      <c r="F297" s="454" t="s">
        <v>381</v>
      </c>
      <c r="G297" s="455">
        <v>0</v>
      </c>
      <c r="H297" s="456">
        <v>8.5</v>
      </c>
      <c r="I297" s="456">
        <v>0</v>
      </c>
      <c r="J297" s="456">
        <v>0</v>
      </c>
      <c r="K297" s="456">
        <v>8.5</v>
      </c>
      <c r="L297" s="456">
        <v>0</v>
      </c>
    </row>
    <row r="298" spans="1:12" ht="12.75">
      <c r="A298" s="452" t="s">
        <v>250</v>
      </c>
      <c r="B298" s="453" t="s">
        <v>414</v>
      </c>
      <c r="C298" s="453" t="s">
        <v>386</v>
      </c>
      <c r="D298" s="454" t="s">
        <v>387</v>
      </c>
      <c r="E298" s="454" t="s">
        <v>388</v>
      </c>
      <c r="F298" s="454" t="s">
        <v>389</v>
      </c>
      <c r="G298" s="455">
        <v>0</v>
      </c>
      <c r="H298" s="456">
        <v>405</v>
      </c>
      <c r="I298" s="456">
        <v>0</v>
      </c>
      <c r="J298" s="456">
        <v>0</v>
      </c>
      <c r="K298" s="456">
        <v>405</v>
      </c>
      <c r="L298" s="456">
        <v>0</v>
      </c>
    </row>
    <row r="299" spans="1:12" ht="12.75">
      <c r="A299" s="452" t="s">
        <v>250</v>
      </c>
      <c r="B299" s="453" t="s">
        <v>414</v>
      </c>
      <c r="C299" s="453" t="s">
        <v>386</v>
      </c>
      <c r="D299" s="454" t="s">
        <v>387</v>
      </c>
      <c r="E299" s="454" t="s">
        <v>390</v>
      </c>
      <c r="F299" s="454" t="s">
        <v>391</v>
      </c>
      <c r="G299" s="455">
        <v>0</v>
      </c>
      <c r="H299" s="456">
        <v>595</v>
      </c>
      <c r="I299" s="456">
        <v>0</v>
      </c>
      <c r="J299" s="456">
        <v>0</v>
      </c>
      <c r="K299" s="456">
        <v>595</v>
      </c>
      <c r="L299" s="456">
        <v>0</v>
      </c>
    </row>
    <row r="300" spans="1:12" ht="12.75">
      <c r="A300" s="452" t="s">
        <v>250</v>
      </c>
      <c r="B300" s="453" t="s">
        <v>414</v>
      </c>
      <c r="C300" s="453" t="s">
        <v>386</v>
      </c>
      <c r="D300" s="454" t="s">
        <v>387</v>
      </c>
      <c r="E300" s="454" t="s">
        <v>394</v>
      </c>
      <c r="F300" s="454" t="s">
        <v>227</v>
      </c>
      <c r="G300" s="455">
        <v>0</v>
      </c>
      <c r="H300" s="456">
        <v>183</v>
      </c>
      <c r="I300" s="456">
        <v>0</v>
      </c>
      <c r="J300" s="456">
        <v>0</v>
      </c>
      <c r="K300" s="456">
        <v>183</v>
      </c>
      <c r="L300" s="456">
        <v>0</v>
      </c>
    </row>
    <row r="301" spans="1:12" ht="12.75">
      <c r="A301" s="452" t="s">
        <v>251</v>
      </c>
      <c r="B301" s="453" t="s">
        <v>415</v>
      </c>
      <c r="C301" s="453" t="s">
        <v>340</v>
      </c>
      <c r="D301" s="454" t="s">
        <v>216</v>
      </c>
      <c r="E301" s="454" t="s">
        <v>341</v>
      </c>
      <c r="F301" s="454" t="s">
        <v>342</v>
      </c>
      <c r="G301" s="455">
        <v>0</v>
      </c>
      <c r="H301" s="456">
        <v>360</v>
      </c>
      <c r="I301" s="456">
        <v>0</v>
      </c>
      <c r="J301" s="456">
        <v>0</v>
      </c>
      <c r="K301" s="456">
        <v>360</v>
      </c>
      <c r="L301" s="456">
        <v>0</v>
      </c>
    </row>
    <row r="302" spans="1:12" ht="12.75">
      <c r="A302" s="452" t="s">
        <v>251</v>
      </c>
      <c r="B302" s="453" t="s">
        <v>415</v>
      </c>
      <c r="C302" s="453" t="s">
        <v>343</v>
      </c>
      <c r="D302" s="454" t="s">
        <v>217</v>
      </c>
      <c r="E302" s="454" t="s">
        <v>344</v>
      </c>
      <c r="F302" s="454" t="s">
        <v>345</v>
      </c>
      <c r="G302" s="455">
        <v>0</v>
      </c>
      <c r="H302" s="456">
        <v>100</v>
      </c>
      <c r="I302" s="456">
        <v>0</v>
      </c>
      <c r="J302" s="456">
        <v>0</v>
      </c>
      <c r="K302" s="456">
        <v>100</v>
      </c>
      <c r="L302" s="456">
        <v>0</v>
      </c>
    </row>
    <row r="303" spans="1:12" ht="12.75">
      <c r="A303" s="452" t="s">
        <v>251</v>
      </c>
      <c r="B303" s="453" t="s">
        <v>415</v>
      </c>
      <c r="C303" s="453" t="s">
        <v>398</v>
      </c>
      <c r="D303" s="454" t="s">
        <v>240</v>
      </c>
      <c r="E303" s="454" t="s">
        <v>399</v>
      </c>
      <c r="F303" s="454" t="s">
        <v>400</v>
      </c>
      <c r="G303" s="455">
        <v>0</v>
      </c>
      <c r="H303" s="456">
        <v>100</v>
      </c>
      <c r="I303" s="456">
        <v>0</v>
      </c>
      <c r="J303" s="456">
        <v>0</v>
      </c>
      <c r="K303" s="456">
        <v>100</v>
      </c>
      <c r="L303" s="456">
        <v>0</v>
      </c>
    </row>
    <row r="304" spans="1:12" ht="12.75">
      <c r="A304" s="452" t="s">
        <v>251</v>
      </c>
      <c r="B304" s="453" t="s">
        <v>415</v>
      </c>
      <c r="C304" s="453" t="s">
        <v>352</v>
      </c>
      <c r="D304" s="454" t="s">
        <v>224</v>
      </c>
      <c r="E304" s="454" t="s">
        <v>353</v>
      </c>
      <c r="F304" s="454" t="s">
        <v>354</v>
      </c>
      <c r="G304" s="455">
        <v>0</v>
      </c>
      <c r="H304" s="456">
        <v>6</v>
      </c>
      <c r="I304" s="456">
        <v>0</v>
      </c>
      <c r="J304" s="456">
        <v>0</v>
      </c>
      <c r="K304" s="456">
        <v>6</v>
      </c>
      <c r="L304" s="456">
        <v>0</v>
      </c>
    </row>
    <row r="305" spans="1:12" ht="12.75">
      <c r="A305" s="452" t="s">
        <v>251</v>
      </c>
      <c r="B305" s="453" t="s">
        <v>415</v>
      </c>
      <c r="C305" s="453" t="s">
        <v>361</v>
      </c>
      <c r="D305" s="454" t="s">
        <v>362</v>
      </c>
      <c r="E305" s="454" t="s">
        <v>363</v>
      </c>
      <c r="F305" s="454" t="s">
        <v>364</v>
      </c>
      <c r="G305" s="455">
        <v>0</v>
      </c>
      <c r="H305" s="456">
        <v>153</v>
      </c>
      <c r="I305" s="456">
        <v>0</v>
      </c>
      <c r="J305" s="456">
        <v>0</v>
      </c>
      <c r="K305" s="456">
        <v>153</v>
      </c>
      <c r="L305" s="456">
        <v>0</v>
      </c>
    </row>
    <row r="306" spans="1:12" ht="12.75">
      <c r="A306" s="452" t="s">
        <v>251</v>
      </c>
      <c r="B306" s="453" t="s">
        <v>415</v>
      </c>
      <c r="C306" s="453" t="s">
        <v>365</v>
      </c>
      <c r="D306" s="454" t="s">
        <v>366</v>
      </c>
      <c r="E306" s="454" t="s">
        <v>367</v>
      </c>
      <c r="F306" s="454" t="s">
        <v>368</v>
      </c>
      <c r="G306" s="455">
        <v>0</v>
      </c>
      <c r="H306" s="456">
        <v>8.5</v>
      </c>
      <c r="I306" s="456">
        <v>0</v>
      </c>
      <c r="J306" s="456">
        <v>0</v>
      </c>
      <c r="K306" s="456">
        <v>8.5</v>
      </c>
      <c r="L306" s="456">
        <v>0</v>
      </c>
    </row>
    <row r="307" spans="1:12" ht="12.75">
      <c r="A307" s="452" t="s">
        <v>251</v>
      </c>
      <c r="B307" s="453" t="s">
        <v>415</v>
      </c>
      <c r="C307" s="453" t="s">
        <v>373</v>
      </c>
      <c r="D307" s="454" t="s">
        <v>219</v>
      </c>
      <c r="E307" s="454" t="s">
        <v>374</v>
      </c>
      <c r="F307" s="454" t="s">
        <v>375</v>
      </c>
      <c r="G307" s="455">
        <v>0</v>
      </c>
      <c r="H307" s="456">
        <v>210</v>
      </c>
      <c r="I307" s="456">
        <v>0</v>
      </c>
      <c r="J307" s="456">
        <v>0</v>
      </c>
      <c r="K307" s="456">
        <v>210</v>
      </c>
      <c r="L307" s="456">
        <v>0</v>
      </c>
    </row>
    <row r="308" spans="1:12" ht="12.75">
      <c r="A308" s="452" t="s">
        <v>251</v>
      </c>
      <c r="B308" s="453" t="s">
        <v>415</v>
      </c>
      <c r="C308" s="453" t="s">
        <v>376</v>
      </c>
      <c r="D308" s="454" t="s">
        <v>218</v>
      </c>
      <c r="E308" s="454" t="s">
        <v>377</v>
      </c>
      <c r="F308" s="454" t="s">
        <v>378</v>
      </c>
      <c r="G308" s="455">
        <v>0</v>
      </c>
      <c r="H308" s="456">
        <v>16.5</v>
      </c>
      <c r="I308" s="456">
        <v>0</v>
      </c>
      <c r="J308" s="456">
        <v>0</v>
      </c>
      <c r="K308" s="456">
        <v>16.5</v>
      </c>
      <c r="L308" s="456">
        <v>0</v>
      </c>
    </row>
    <row r="309" spans="1:12" ht="12.75">
      <c r="A309" s="452" t="s">
        <v>251</v>
      </c>
      <c r="B309" s="453" t="s">
        <v>415</v>
      </c>
      <c r="C309" s="453" t="s">
        <v>379</v>
      </c>
      <c r="D309" s="454" t="s">
        <v>229</v>
      </c>
      <c r="E309" s="454" t="s">
        <v>380</v>
      </c>
      <c r="F309" s="454" t="s">
        <v>381</v>
      </c>
      <c r="G309" s="455">
        <v>0</v>
      </c>
      <c r="H309" s="456">
        <v>19.58</v>
      </c>
      <c r="I309" s="456">
        <v>0</v>
      </c>
      <c r="J309" s="456">
        <v>0</v>
      </c>
      <c r="K309" s="456">
        <v>19.58</v>
      </c>
      <c r="L309" s="456">
        <v>0</v>
      </c>
    </row>
    <row r="310" spans="1:12" ht="12.75">
      <c r="A310" s="452" t="s">
        <v>251</v>
      </c>
      <c r="B310" s="453" t="s">
        <v>415</v>
      </c>
      <c r="C310" s="453" t="s">
        <v>386</v>
      </c>
      <c r="D310" s="454" t="s">
        <v>387</v>
      </c>
      <c r="E310" s="454" t="s">
        <v>388</v>
      </c>
      <c r="F310" s="454" t="s">
        <v>389</v>
      </c>
      <c r="G310" s="455">
        <v>0</v>
      </c>
      <c r="H310" s="456">
        <v>150</v>
      </c>
      <c r="I310" s="456">
        <v>0</v>
      </c>
      <c r="J310" s="456">
        <v>0</v>
      </c>
      <c r="K310" s="456">
        <v>150</v>
      </c>
      <c r="L310" s="456">
        <v>0</v>
      </c>
    </row>
    <row r="311" spans="1:12" ht="12.75">
      <c r="A311" s="452" t="s">
        <v>251</v>
      </c>
      <c r="B311" s="453" t="s">
        <v>415</v>
      </c>
      <c r="C311" s="453" t="s">
        <v>386</v>
      </c>
      <c r="D311" s="454" t="s">
        <v>387</v>
      </c>
      <c r="E311" s="454" t="s">
        <v>390</v>
      </c>
      <c r="F311" s="454" t="s">
        <v>391</v>
      </c>
      <c r="G311" s="455">
        <v>0</v>
      </c>
      <c r="H311" s="456">
        <v>1742.5</v>
      </c>
      <c r="I311" s="456">
        <v>0</v>
      </c>
      <c r="J311" s="456">
        <v>0</v>
      </c>
      <c r="K311" s="456">
        <v>1742.5</v>
      </c>
      <c r="L311" s="456">
        <v>0</v>
      </c>
    </row>
    <row r="312" spans="1:12" ht="12.75">
      <c r="A312" s="452" t="s">
        <v>251</v>
      </c>
      <c r="B312" s="453" t="s">
        <v>415</v>
      </c>
      <c r="C312" s="453" t="s">
        <v>386</v>
      </c>
      <c r="D312" s="454" t="s">
        <v>387</v>
      </c>
      <c r="E312" s="454" t="s">
        <v>394</v>
      </c>
      <c r="F312" s="454" t="s">
        <v>227</v>
      </c>
      <c r="G312" s="455">
        <v>0</v>
      </c>
      <c r="H312" s="456">
        <v>638</v>
      </c>
      <c r="I312" s="456">
        <v>0</v>
      </c>
      <c r="J312" s="456">
        <v>0</v>
      </c>
      <c r="K312" s="456">
        <v>638</v>
      </c>
      <c r="L312" s="456">
        <v>0</v>
      </c>
    </row>
    <row r="313" spans="1:12" ht="12.75">
      <c r="A313" s="452" t="s">
        <v>252</v>
      </c>
      <c r="B313" s="453" t="s">
        <v>91</v>
      </c>
      <c r="C313" s="453" t="s">
        <v>340</v>
      </c>
      <c r="D313" s="454" t="s">
        <v>216</v>
      </c>
      <c r="E313" s="454" t="s">
        <v>341</v>
      </c>
      <c r="F313" s="454" t="s">
        <v>342</v>
      </c>
      <c r="G313" s="455">
        <v>0</v>
      </c>
      <c r="H313" s="456">
        <v>426</v>
      </c>
      <c r="I313" s="456">
        <v>0</v>
      </c>
      <c r="J313" s="456">
        <v>0</v>
      </c>
      <c r="K313" s="456">
        <v>426</v>
      </c>
      <c r="L313" s="456">
        <v>0</v>
      </c>
    </row>
    <row r="314" spans="1:12" ht="12.75">
      <c r="A314" s="452" t="s">
        <v>252</v>
      </c>
      <c r="B314" s="453" t="s">
        <v>91</v>
      </c>
      <c r="C314" s="453" t="s">
        <v>343</v>
      </c>
      <c r="D314" s="454" t="s">
        <v>217</v>
      </c>
      <c r="E314" s="454" t="s">
        <v>344</v>
      </c>
      <c r="F314" s="454" t="s">
        <v>345</v>
      </c>
      <c r="G314" s="455">
        <v>0</v>
      </c>
      <c r="H314" s="456">
        <v>181</v>
      </c>
      <c r="I314" s="456">
        <v>0</v>
      </c>
      <c r="J314" s="456">
        <v>0</v>
      </c>
      <c r="K314" s="456">
        <v>181</v>
      </c>
      <c r="L314" s="456">
        <v>0</v>
      </c>
    </row>
    <row r="315" spans="1:12" ht="12.75">
      <c r="A315" s="452" t="s">
        <v>252</v>
      </c>
      <c r="B315" s="453" t="s">
        <v>91</v>
      </c>
      <c r="C315" s="453" t="s">
        <v>361</v>
      </c>
      <c r="D315" s="454" t="s">
        <v>362</v>
      </c>
      <c r="E315" s="454" t="s">
        <v>363</v>
      </c>
      <c r="F315" s="454" t="s">
        <v>364</v>
      </c>
      <c r="G315" s="455">
        <v>0</v>
      </c>
      <c r="H315" s="456">
        <v>289</v>
      </c>
      <c r="I315" s="456">
        <v>0</v>
      </c>
      <c r="J315" s="456">
        <v>0</v>
      </c>
      <c r="K315" s="456">
        <v>289</v>
      </c>
      <c r="L315" s="456">
        <v>0</v>
      </c>
    </row>
    <row r="316" spans="1:12" ht="12.75">
      <c r="A316" s="452" t="s">
        <v>252</v>
      </c>
      <c r="B316" s="453" t="s">
        <v>91</v>
      </c>
      <c r="C316" s="453" t="s">
        <v>365</v>
      </c>
      <c r="D316" s="454" t="s">
        <v>366</v>
      </c>
      <c r="E316" s="454" t="s">
        <v>367</v>
      </c>
      <c r="F316" s="454" t="s">
        <v>368</v>
      </c>
      <c r="G316" s="455">
        <v>0</v>
      </c>
      <c r="H316" s="456">
        <v>25.5</v>
      </c>
      <c r="I316" s="456">
        <v>0</v>
      </c>
      <c r="J316" s="456">
        <v>0</v>
      </c>
      <c r="K316" s="456">
        <v>25.5</v>
      </c>
      <c r="L316" s="456">
        <v>0</v>
      </c>
    </row>
    <row r="317" spans="1:12" ht="12.75">
      <c r="A317" s="452" t="s">
        <v>252</v>
      </c>
      <c r="B317" s="453" t="s">
        <v>91</v>
      </c>
      <c r="C317" s="453" t="s">
        <v>373</v>
      </c>
      <c r="D317" s="454" t="s">
        <v>219</v>
      </c>
      <c r="E317" s="454" t="s">
        <v>374</v>
      </c>
      <c r="F317" s="454" t="s">
        <v>375</v>
      </c>
      <c r="G317" s="455">
        <v>0</v>
      </c>
      <c r="H317" s="456">
        <v>200</v>
      </c>
      <c r="I317" s="456">
        <v>0</v>
      </c>
      <c r="J317" s="456">
        <v>0</v>
      </c>
      <c r="K317" s="456">
        <v>200</v>
      </c>
      <c r="L317" s="456">
        <v>0</v>
      </c>
    </row>
    <row r="318" spans="1:12" ht="12.75">
      <c r="A318" s="452" t="s">
        <v>252</v>
      </c>
      <c r="B318" s="453" t="s">
        <v>91</v>
      </c>
      <c r="C318" s="453" t="s">
        <v>376</v>
      </c>
      <c r="D318" s="454" t="s">
        <v>218</v>
      </c>
      <c r="E318" s="454" t="s">
        <v>377</v>
      </c>
      <c r="F318" s="454" t="s">
        <v>378</v>
      </c>
      <c r="G318" s="455">
        <v>0</v>
      </c>
      <c r="H318" s="456">
        <v>8</v>
      </c>
      <c r="I318" s="456">
        <v>0</v>
      </c>
      <c r="J318" s="456">
        <v>0</v>
      </c>
      <c r="K318" s="456">
        <v>8</v>
      </c>
      <c r="L318" s="456">
        <v>0</v>
      </c>
    </row>
    <row r="319" spans="1:12" ht="12.75">
      <c r="A319" s="452" t="s">
        <v>252</v>
      </c>
      <c r="B319" s="453" t="s">
        <v>91</v>
      </c>
      <c r="C319" s="453" t="s">
        <v>379</v>
      </c>
      <c r="D319" s="454" t="s">
        <v>229</v>
      </c>
      <c r="E319" s="454" t="s">
        <v>380</v>
      </c>
      <c r="F319" s="454" t="s">
        <v>381</v>
      </c>
      <c r="G319" s="455">
        <v>0</v>
      </c>
      <c r="H319" s="456">
        <v>2.94</v>
      </c>
      <c r="I319" s="456">
        <v>0</v>
      </c>
      <c r="J319" s="456">
        <v>0</v>
      </c>
      <c r="K319" s="456">
        <v>2.94</v>
      </c>
      <c r="L319" s="456">
        <v>0</v>
      </c>
    </row>
    <row r="320" spans="1:12" ht="12.75">
      <c r="A320" s="452" t="s">
        <v>252</v>
      </c>
      <c r="B320" s="453" t="s">
        <v>91</v>
      </c>
      <c r="C320" s="453" t="s">
        <v>386</v>
      </c>
      <c r="D320" s="454" t="s">
        <v>387</v>
      </c>
      <c r="E320" s="454" t="s">
        <v>388</v>
      </c>
      <c r="F320" s="454" t="s">
        <v>389</v>
      </c>
      <c r="G320" s="455">
        <v>0</v>
      </c>
      <c r="H320" s="456">
        <v>510</v>
      </c>
      <c r="I320" s="456">
        <v>0</v>
      </c>
      <c r="J320" s="456">
        <v>0</v>
      </c>
      <c r="K320" s="456">
        <v>510</v>
      </c>
      <c r="L320" s="456">
        <v>0</v>
      </c>
    </row>
    <row r="321" spans="1:12" ht="12.75">
      <c r="A321" s="452" t="s">
        <v>252</v>
      </c>
      <c r="B321" s="453" t="s">
        <v>91</v>
      </c>
      <c r="C321" s="453" t="s">
        <v>386</v>
      </c>
      <c r="D321" s="454" t="s">
        <v>387</v>
      </c>
      <c r="E321" s="454" t="s">
        <v>390</v>
      </c>
      <c r="F321" s="454" t="s">
        <v>391</v>
      </c>
      <c r="G321" s="455">
        <v>0</v>
      </c>
      <c r="H321" s="456">
        <v>4233</v>
      </c>
      <c r="I321" s="456">
        <v>0</v>
      </c>
      <c r="J321" s="456">
        <v>0</v>
      </c>
      <c r="K321" s="456">
        <v>4233</v>
      </c>
      <c r="L321" s="456">
        <v>0</v>
      </c>
    </row>
    <row r="322" spans="1:12" ht="12.75">
      <c r="A322" s="452" t="s">
        <v>252</v>
      </c>
      <c r="B322" s="453" t="s">
        <v>91</v>
      </c>
      <c r="C322" s="453" t="s">
        <v>386</v>
      </c>
      <c r="D322" s="454" t="s">
        <v>387</v>
      </c>
      <c r="E322" s="454" t="s">
        <v>394</v>
      </c>
      <c r="F322" s="454" t="s">
        <v>227</v>
      </c>
      <c r="G322" s="455">
        <v>0</v>
      </c>
      <c r="H322" s="456">
        <v>850</v>
      </c>
      <c r="I322" s="456">
        <v>0</v>
      </c>
      <c r="J322" s="456">
        <v>0</v>
      </c>
      <c r="K322" s="456">
        <v>850</v>
      </c>
      <c r="L322" s="456">
        <v>0</v>
      </c>
    </row>
    <row r="323" spans="1:12" ht="12.75">
      <c r="A323" s="452" t="s">
        <v>253</v>
      </c>
      <c r="B323" s="453" t="s">
        <v>416</v>
      </c>
      <c r="C323" s="453" t="s">
        <v>361</v>
      </c>
      <c r="D323" s="454" t="s">
        <v>362</v>
      </c>
      <c r="E323" s="454" t="s">
        <v>363</v>
      </c>
      <c r="F323" s="454" t="s">
        <v>364</v>
      </c>
      <c r="G323" s="455">
        <v>0</v>
      </c>
      <c r="H323" s="456">
        <v>518.5</v>
      </c>
      <c r="I323" s="456">
        <v>0</v>
      </c>
      <c r="J323" s="456">
        <v>0</v>
      </c>
      <c r="K323" s="456">
        <v>518.5</v>
      </c>
      <c r="L323" s="456">
        <v>0</v>
      </c>
    </row>
    <row r="324" spans="1:12" ht="12.75">
      <c r="A324" s="452" t="s">
        <v>253</v>
      </c>
      <c r="B324" s="453" t="s">
        <v>416</v>
      </c>
      <c r="C324" s="453" t="s">
        <v>365</v>
      </c>
      <c r="D324" s="454" t="s">
        <v>366</v>
      </c>
      <c r="E324" s="454" t="s">
        <v>367</v>
      </c>
      <c r="F324" s="454" t="s">
        <v>368</v>
      </c>
      <c r="G324" s="455">
        <v>0</v>
      </c>
      <c r="H324" s="456">
        <v>51</v>
      </c>
      <c r="I324" s="456">
        <v>0</v>
      </c>
      <c r="J324" s="456">
        <v>0</v>
      </c>
      <c r="K324" s="456">
        <v>51</v>
      </c>
      <c r="L324" s="456">
        <v>0</v>
      </c>
    </row>
    <row r="325" spans="1:12" ht="12.75">
      <c r="A325" s="452" t="s">
        <v>253</v>
      </c>
      <c r="B325" s="453" t="s">
        <v>416</v>
      </c>
      <c r="C325" s="453" t="s">
        <v>386</v>
      </c>
      <c r="D325" s="454" t="s">
        <v>387</v>
      </c>
      <c r="E325" s="454" t="s">
        <v>390</v>
      </c>
      <c r="F325" s="454" t="s">
        <v>391</v>
      </c>
      <c r="G325" s="455">
        <v>0</v>
      </c>
      <c r="H325" s="456">
        <v>561</v>
      </c>
      <c r="I325" s="456">
        <v>0</v>
      </c>
      <c r="J325" s="456">
        <v>0</v>
      </c>
      <c r="K325" s="456">
        <v>561</v>
      </c>
      <c r="L325" s="456">
        <v>0</v>
      </c>
    </row>
    <row r="326" spans="1:12" ht="12.75">
      <c r="A326" s="452" t="s">
        <v>254</v>
      </c>
      <c r="B326" s="453" t="s">
        <v>93</v>
      </c>
      <c r="C326" s="453" t="s">
        <v>340</v>
      </c>
      <c r="D326" s="454" t="s">
        <v>216</v>
      </c>
      <c r="E326" s="454" t="s">
        <v>341</v>
      </c>
      <c r="F326" s="454" t="s">
        <v>342</v>
      </c>
      <c r="G326" s="455">
        <v>0</v>
      </c>
      <c r="H326" s="456">
        <v>138</v>
      </c>
      <c r="I326" s="456">
        <v>0</v>
      </c>
      <c r="J326" s="456">
        <v>0</v>
      </c>
      <c r="K326" s="456">
        <v>138</v>
      </c>
      <c r="L326" s="456">
        <v>0</v>
      </c>
    </row>
    <row r="327" spans="1:12" ht="12.75">
      <c r="A327" s="452" t="s">
        <v>254</v>
      </c>
      <c r="B327" s="453" t="s">
        <v>93</v>
      </c>
      <c r="C327" s="453" t="s">
        <v>343</v>
      </c>
      <c r="D327" s="454" t="s">
        <v>217</v>
      </c>
      <c r="E327" s="454" t="s">
        <v>344</v>
      </c>
      <c r="F327" s="454" t="s">
        <v>345</v>
      </c>
      <c r="G327" s="455">
        <v>0</v>
      </c>
      <c r="H327" s="456">
        <v>162</v>
      </c>
      <c r="I327" s="456">
        <v>0</v>
      </c>
      <c r="J327" s="456">
        <v>0</v>
      </c>
      <c r="K327" s="456">
        <v>162</v>
      </c>
      <c r="L327" s="456">
        <v>0</v>
      </c>
    </row>
    <row r="328" spans="1:12" ht="12.75">
      <c r="A328" s="452" t="s">
        <v>254</v>
      </c>
      <c r="B328" s="453" t="s">
        <v>93</v>
      </c>
      <c r="C328" s="453" t="s">
        <v>352</v>
      </c>
      <c r="D328" s="454" t="s">
        <v>224</v>
      </c>
      <c r="E328" s="454" t="s">
        <v>353</v>
      </c>
      <c r="F328" s="454" t="s">
        <v>354</v>
      </c>
      <c r="G328" s="455">
        <v>0</v>
      </c>
      <c r="H328" s="456">
        <v>12</v>
      </c>
      <c r="I328" s="456">
        <v>0</v>
      </c>
      <c r="J328" s="456">
        <v>0</v>
      </c>
      <c r="K328" s="456">
        <v>12</v>
      </c>
      <c r="L328" s="456">
        <v>0</v>
      </c>
    </row>
    <row r="329" spans="1:12" ht="12.75">
      <c r="A329" s="452" t="s">
        <v>254</v>
      </c>
      <c r="B329" s="453" t="s">
        <v>93</v>
      </c>
      <c r="C329" s="453" t="s">
        <v>361</v>
      </c>
      <c r="D329" s="454" t="s">
        <v>362</v>
      </c>
      <c r="E329" s="454" t="s">
        <v>363</v>
      </c>
      <c r="F329" s="454" t="s">
        <v>364</v>
      </c>
      <c r="G329" s="455">
        <v>0</v>
      </c>
      <c r="H329" s="456">
        <v>93.5</v>
      </c>
      <c r="I329" s="456">
        <v>0</v>
      </c>
      <c r="J329" s="456">
        <v>0</v>
      </c>
      <c r="K329" s="456">
        <v>93.5</v>
      </c>
      <c r="L329" s="456">
        <v>0</v>
      </c>
    </row>
    <row r="330" spans="1:12" ht="12.75">
      <c r="A330" s="452" t="s">
        <v>254</v>
      </c>
      <c r="B330" s="453" t="s">
        <v>93</v>
      </c>
      <c r="C330" s="453" t="s">
        <v>373</v>
      </c>
      <c r="D330" s="454" t="s">
        <v>219</v>
      </c>
      <c r="E330" s="454" t="s">
        <v>374</v>
      </c>
      <c r="F330" s="454" t="s">
        <v>375</v>
      </c>
      <c r="G330" s="455">
        <v>0</v>
      </c>
      <c r="H330" s="456">
        <v>150</v>
      </c>
      <c r="I330" s="456">
        <v>0</v>
      </c>
      <c r="J330" s="456">
        <v>0</v>
      </c>
      <c r="K330" s="456">
        <v>150</v>
      </c>
      <c r="L330" s="456">
        <v>0</v>
      </c>
    </row>
    <row r="331" spans="1:12" ht="12.75">
      <c r="A331" s="452" t="s">
        <v>254</v>
      </c>
      <c r="B331" s="453" t="s">
        <v>93</v>
      </c>
      <c r="C331" s="453" t="s">
        <v>386</v>
      </c>
      <c r="D331" s="454" t="s">
        <v>387</v>
      </c>
      <c r="E331" s="454" t="s">
        <v>388</v>
      </c>
      <c r="F331" s="454" t="s">
        <v>389</v>
      </c>
      <c r="G331" s="455">
        <v>0</v>
      </c>
      <c r="H331" s="456">
        <v>75</v>
      </c>
      <c r="I331" s="456">
        <v>0</v>
      </c>
      <c r="J331" s="456">
        <v>0</v>
      </c>
      <c r="K331" s="456">
        <v>75</v>
      </c>
      <c r="L331" s="456">
        <v>0</v>
      </c>
    </row>
    <row r="332" spans="1:12" ht="12.75">
      <c r="A332" s="452" t="s">
        <v>254</v>
      </c>
      <c r="B332" s="453" t="s">
        <v>93</v>
      </c>
      <c r="C332" s="453" t="s">
        <v>386</v>
      </c>
      <c r="D332" s="454" t="s">
        <v>387</v>
      </c>
      <c r="E332" s="454" t="s">
        <v>390</v>
      </c>
      <c r="F332" s="454" t="s">
        <v>391</v>
      </c>
      <c r="G332" s="455">
        <v>0</v>
      </c>
      <c r="H332" s="456">
        <v>1674.5</v>
      </c>
      <c r="I332" s="456">
        <v>0</v>
      </c>
      <c r="J332" s="456">
        <v>0</v>
      </c>
      <c r="K332" s="456">
        <v>1674.5</v>
      </c>
      <c r="L332" s="456">
        <v>0</v>
      </c>
    </row>
    <row r="333" spans="1:12" ht="12.75">
      <c r="A333" s="452" t="s">
        <v>254</v>
      </c>
      <c r="B333" s="453" t="s">
        <v>93</v>
      </c>
      <c r="C333" s="453" t="s">
        <v>386</v>
      </c>
      <c r="D333" s="454" t="s">
        <v>387</v>
      </c>
      <c r="E333" s="454" t="s">
        <v>394</v>
      </c>
      <c r="F333" s="454" t="s">
        <v>227</v>
      </c>
      <c r="G333" s="455">
        <v>0</v>
      </c>
      <c r="H333" s="456">
        <v>1064</v>
      </c>
      <c r="I333" s="456">
        <v>0</v>
      </c>
      <c r="J333" s="456">
        <v>0</v>
      </c>
      <c r="K333" s="456">
        <v>1064</v>
      </c>
      <c r="L333" s="456">
        <v>0</v>
      </c>
    </row>
    <row r="334" spans="1:12" ht="12.75">
      <c r="A334" s="452" t="s">
        <v>255</v>
      </c>
      <c r="B334" s="453" t="s">
        <v>92</v>
      </c>
      <c r="C334" s="453" t="s">
        <v>340</v>
      </c>
      <c r="D334" s="454" t="s">
        <v>216</v>
      </c>
      <c r="E334" s="454" t="s">
        <v>341</v>
      </c>
      <c r="F334" s="454" t="s">
        <v>342</v>
      </c>
      <c r="G334" s="455">
        <v>0</v>
      </c>
      <c r="H334" s="456">
        <v>18</v>
      </c>
      <c r="I334" s="456">
        <v>0</v>
      </c>
      <c r="J334" s="456">
        <v>0</v>
      </c>
      <c r="K334" s="456">
        <v>18</v>
      </c>
      <c r="L334" s="456">
        <v>0</v>
      </c>
    </row>
    <row r="335" spans="1:12" ht="12.75">
      <c r="A335" s="452" t="s">
        <v>255</v>
      </c>
      <c r="B335" s="453" t="s">
        <v>92</v>
      </c>
      <c r="C335" s="453" t="s">
        <v>343</v>
      </c>
      <c r="D335" s="454" t="s">
        <v>217</v>
      </c>
      <c r="E335" s="454" t="s">
        <v>344</v>
      </c>
      <c r="F335" s="454" t="s">
        <v>345</v>
      </c>
      <c r="G335" s="455">
        <v>0</v>
      </c>
      <c r="H335" s="456">
        <v>25</v>
      </c>
      <c r="I335" s="456">
        <v>0</v>
      </c>
      <c r="J335" s="456">
        <v>0</v>
      </c>
      <c r="K335" s="456">
        <v>25</v>
      </c>
      <c r="L335" s="456">
        <v>0</v>
      </c>
    </row>
    <row r="336" spans="1:12" ht="12.75">
      <c r="A336" s="452" t="s">
        <v>255</v>
      </c>
      <c r="B336" s="453" t="s">
        <v>92</v>
      </c>
      <c r="C336" s="453" t="s">
        <v>398</v>
      </c>
      <c r="D336" s="454" t="s">
        <v>240</v>
      </c>
      <c r="E336" s="454" t="s">
        <v>399</v>
      </c>
      <c r="F336" s="454" t="s">
        <v>400</v>
      </c>
      <c r="G336" s="455">
        <v>0</v>
      </c>
      <c r="H336" s="456">
        <v>100</v>
      </c>
      <c r="I336" s="456">
        <v>0</v>
      </c>
      <c r="J336" s="456">
        <v>0</v>
      </c>
      <c r="K336" s="456">
        <v>100</v>
      </c>
      <c r="L336" s="456">
        <v>0</v>
      </c>
    </row>
    <row r="337" spans="1:12" ht="12.75">
      <c r="A337" s="452" t="s">
        <v>255</v>
      </c>
      <c r="B337" s="453" t="s">
        <v>92</v>
      </c>
      <c r="C337" s="453" t="s">
        <v>352</v>
      </c>
      <c r="D337" s="454" t="s">
        <v>224</v>
      </c>
      <c r="E337" s="454" t="s">
        <v>353</v>
      </c>
      <c r="F337" s="454" t="s">
        <v>354</v>
      </c>
      <c r="G337" s="455">
        <v>0</v>
      </c>
      <c r="H337" s="456">
        <v>12</v>
      </c>
      <c r="I337" s="456">
        <v>0</v>
      </c>
      <c r="J337" s="456">
        <v>0</v>
      </c>
      <c r="K337" s="456">
        <v>12</v>
      </c>
      <c r="L337" s="456">
        <v>0</v>
      </c>
    </row>
    <row r="338" spans="1:12" ht="12.75">
      <c r="A338" s="452" t="s">
        <v>255</v>
      </c>
      <c r="B338" s="453" t="s">
        <v>92</v>
      </c>
      <c r="C338" s="453" t="s">
        <v>355</v>
      </c>
      <c r="D338" s="454" t="s">
        <v>225</v>
      </c>
      <c r="E338" s="454" t="s">
        <v>356</v>
      </c>
      <c r="F338" s="454" t="s">
        <v>357</v>
      </c>
      <c r="G338" s="455">
        <v>0</v>
      </c>
      <c r="H338" s="456">
        <v>15</v>
      </c>
      <c r="I338" s="456">
        <v>0</v>
      </c>
      <c r="J338" s="456">
        <v>0</v>
      </c>
      <c r="K338" s="456">
        <v>15</v>
      </c>
      <c r="L338" s="456">
        <v>0</v>
      </c>
    </row>
    <row r="339" spans="1:12" ht="12.75">
      <c r="A339" s="452" t="s">
        <v>255</v>
      </c>
      <c r="B339" s="453" t="s">
        <v>92</v>
      </c>
      <c r="C339" s="453" t="s">
        <v>361</v>
      </c>
      <c r="D339" s="454" t="s">
        <v>362</v>
      </c>
      <c r="E339" s="454" t="s">
        <v>363</v>
      </c>
      <c r="F339" s="454" t="s">
        <v>364</v>
      </c>
      <c r="G339" s="455">
        <v>0</v>
      </c>
      <c r="H339" s="456">
        <v>102</v>
      </c>
      <c r="I339" s="456">
        <v>0</v>
      </c>
      <c r="J339" s="456">
        <v>0</v>
      </c>
      <c r="K339" s="456">
        <v>102</v>
      </c>
      <c r="L339" s="456">
        <v>0</v>
      </c>
    </row>
    <row r="340" spans="1:12" ht="12.75">
      <c r="A340" s="452" t="s">
        <v>255</v>
      </c>
      <c r="B340" s="453" t="s">
        <v>92</v>
      </c>
      <c r="C340" s="453" t="s">
        <v>365</v>
      </c>
      <c r="D340" s="454" t="s">
        <v>366</v>
      </c>
      <c r="E340" s="454" t="s">
        <v>367</v>
      </c>
      <c r="F340" s="454" t="s">
        <v>368</v>
      </c>
      <c r="G340" s="455">
        <v>0</v>
      </c>
      <c r="H340" s="456">
        <v>93.5</v>
      </c>
      <c r="I340" s="456">
        <v>0</v>
      </c>
      <c r="J340" s="456">
        <v>0</v>
      </c>
      <c r="K340" s="456">
        <v>93.5</v>
      </c>
      <c r="L340" s="456">
        <v>0</v>
      </c>
    </row>
    <row r="341" spans="1:12" ht="12.75">
      <c r="A341" s="452" t="s">
        <v>255</v>
      </c>
      <c r="B341" s="453" t="s">
        <v>92</v>
      </c>
      <c r="C341" s="453" t="s">
        <v>373</v>
      </c>
      <c r="D341" s="454" t="s">
        <v>219</v>
      </c>
      <c r="E341" s="454" t="s">
        <v>374</v>
      </c>
      <c r="F341" s="454" t="s">
        <v>375</v>
      </c>
      <c r="G341" s="455">
        <v>0</v>
      </c>
      <c r="H341" s="456">
        <v>50</v>
      </c>
      <c r="I341" s="456">
        <v>0</v>
      </c>
      <c r="J341" s="456">
        <v>0</v>
      </c>
      <c r="K341" s="456">
        <v>50</v>
      </c>
      <c r="L341" s="456">
        <v>0</v>
      </c>
    </row>
    <row r="342" spans="1:12" ht="12.75">
      <c r="A342" s="452" t="s">
        <v>255</v>
      </c>
      <c r="B342" s="453" t="s">
        <v>92</v>
      </c>
      <c r="C342" s="453" t="s">
        <v>386</v>
      </c>
      <c r="D342" s="454" t="s">
        <v>387</v>
      </c>
      <c r="E342" s="454" t="s">
        <v>388</v>
      </c>
      <c r="F342" s="454" t="s">
        <v>389</v>
      </c>
      <c r="G342" s="455">
        <v>0</v>
      </c>
      <c r="H342" s="456">
        <v>45</v>
      </c>
      <c r="I342" s="456">
        <v>0</v>
      </c>
      <c r="J342" s="456">
        <v>0</v>
      </c>
      <c r="K342" s="456">
        <v>45</v>
      </c>
      <c r="L342" s="456">
        <v>0</v>
      </c>
    </row>
    <row r="343" spans="1:12" ht="12.75">
      <c r="A343" s="452" t="s">
        <v>255</v>
      </c>
      <c r="B343" s="453" t="s">
        <v>92</v>
      </c>
      <c r="C343" s="453" t="s">
        <v>386</v>
      </c>
      <c r="D343" s="454" t="s">
        <v>387</v>
      </c>
      <c r="E343" s="454" t="s">
        <v>390</v>
      </c>
      <c r="F343" s="454" t="s">
        <v>391</v>
      </c>
      <c r="G343" s="455">
        <v>0</v>
      </c>
      <c r="H343" s="456">
        <v>2082.5</v>
      </c>
      <c r="I343" s="456">
        <v>0</v>
      </c>
      <c r="J343" s="456">
        <v>0</v>
      </c>
      <c r="K343" s="456">
        <v>2082.5</v>
      </c>
      <c r="L343" s="456">
        <v>0</v>
      </c>
    </row>
    <row r="344" spans="1:12" ht="12.75">
      <c r="A344" s="452" t="s">
        <v>255</v>
      </c>
      <c r="B344" s="453" t="s">
        <v>92</v>
      </c>
      <c r="C344" s="453" t="s">
        <v>386</v>
      </c>
      <c r="D344" s="454" t="s">
        <v>387</v>
      </c>
      <c r="E344" s="454" t="s">
        <v>394</v>
      </c>
      <c r="F344" s="454" t="s">
        <v>227</v>
      </c>
      <c r="G344" s="455">
        <v>0</v>
      </c>
      <c r="H344" s="456">
        <v>50</v>
      </c>
      <c r="I344" s="456">
        <v>0</v>
      </c>
      <c r="J344" s="456">
        <v>0</v>
      </c>
      <c r="K344" s="456">
        <v>50</v>
      </c>
      <c r="L344" s="456">
        <v>0</v>
      </c>
    </row>
    <row r="345" spans="1:12" ht="12.75">
      <c r="A345" s="452" t="s">
        <v>256</v>
      </c>
      <c r="B345" s="453" t="s">
        <v>97</v>
      </c>
      <c r="C345" s="453" t="s">
        <v>340</v>
      </c>
      <c r="D345" s="454" t="s">
        <v>216</v>
      </c>
      <c r="E345" s="454" t="s">
        <v>341</v>
      </c>
      <c r="F345" s="454" t="s">
        <v>342</v>
      </c>
      <c r="G345" s="455">
        <v>0</v>
      </c>
      <c r="H345" s="456">
        <v>288</v>
      </c>
      <c r="I345" s="456">
        <v>0</v>
      </c>
      <c r="J345" s="456">
        <v>0</v>
      </c>
      <c r="K345" s="456">
        <v>288</v>
      </c>
      <c r="L345" s="456">
        <v>0</v>
      </c>
    </row>
    <row r="346" spans="1:12" ht="12.75">
      <c r="A346" s="452" t="s">
        <v>256</v>
      </c>
      <c r="B346" s="453" t="s">
        <v>97</v>
      </c>
      <c r="C346" s="453" t="s">
        <v>343</v>
      </c>
      <c r="D346" s="454" t="s">
        <v>217</v>
      </c>
      <c r="E346" s="454" t="s">
        <v>344</v>
      </c>
      <c r="F346" s="454" t="s">
        <v>345</v>
      </c>
      <c r="G346" s="455">
        <v>0</v>
      </c>
      <c r="H346" s="456">
        <v>105</v>
      </c>
      <c r="I346" s="456">
        <v>0</v>
      </c>
      <c r="J346" s="456">
        <v>0</v>
      </c>
      <c r="K346" s="456">
        <v>105</v>
      </c>
      <c r="L346" s="456">
        <v>0</v>
      </c>
    </row>
    <row r="347" spans="1:12" ht="12.75">
      <c r="A347" s="452" t="s">
        <v>256</v>
      </c>
      <c r="B347" s="453" t="s">
        <v>97</v>
      </c>
      <c r="C347" s="453" t="s">
        <v>349</v>
      </c>
      <c r="D347" s="454" t="s">
        <v>222</v>
      </c>
      <c r="E347" s="454" t="s">
        <v>350</v>
      </c>
      <c r="F347" s="454" t="s">
        <v>351</v>
      </c>
      <c r="G347" s="455">
        <v>0</v>
      </c>
      <c r="H347" s="456">
        <v>100</v>
      </c>
      <c r="I347" s="456">
        <v>0</v>
      </c>
      <c r="J347" s="456">
        <v>0</v>
      </c>
      <c r="K347" s="456">
        <v>100</v>
      </c>
      <c r="L347" s="456">
        <v>0</v>
      </c>
    </row>
    <row r="348" spans="1:12" ht="12.75">
      <c r="A348" s="452" t="s">
        <v>256</v>
      </c>
      <c r="B348" s="453" t="s">
        <v>97</v>
      </c>
      <c r="C348" s="453" t="s">
        <v>361</v>
      </c>
      <c r="D348" s="454" t="s">
        <v>362</v>
      </c>
      <c r="E348" s="454" t="s">
        <v>363</v>
      </c>
      <c r="F348" s="454" t="s">
        <v>364</v>
      </c>
      <c r="G348" s="455">
        <v>0</v>
      </c>
      <c r="H348" s="456">
        <v>93.5</v>
      </c>
      <c r="I348" s="456">
        <v>0</v>
      </c>
      <c r="J348" s="456">
        <v>0</v>
      </c>
      <c r="K348" s="456">
        <v>93.5</v>
      </c>
      <c r="L348" s="456">
        <v>0</v>
      </c>
    </row>
    <row r="349" spans="1:12" ht="12.75">
      <c r="A349" s="452" t="s">
        <v>256</v>
      </c>
      <c r="B349" s="453" t="s">
        <v>97</v>
      </c>
      <c r="C349" s="453" t="s">
        <v>365</v>
      </c>
      <c r="D349" s="454" t="s">
        <v>366</v>
      </c>
      <c r="E349" s="454" t="s">
        <v>367</v>
      </c>
      <c r="F349" s="454" t="s">
        <v>368</v>
      </c>
      <c r="G349" s="455">
        <v>0</v>
      </c>
      <c r="H349" s="456">
        <v>8.5</v>
      </c>
      <c r="I349" s="456">
        <v>0</v>
      </c>
      <c r="J349" s="456">
        <v>0</v>
      </c>
      <c r="K349" s="456">
        <v>8.5</v>
      </c>
      <c r="L349" s="456">
        <v>0</v>
      </c>
    </row>
    <row r="350" spans="1:12" ht="12.75">
      <c r="A350" s="452" t="s">
        <v>256</v>
      </c>
      <c r="B350" s="453" t="s">
        <v>97</v>
      </c>
      <c r="C350" s="453" t="s">
        <v>373</v>
      </c>
      <c r="D350" s="454" t="s">
        <v>219</v>
      </c>
      <c r="E350" s="454" t="s">
        <v>374</v>
      </c>
      <c r="F350" s="454" t="s">
        <v>375</v>
      </c>
      <c r="G350" s="455">
        <v>0</v>
      </c>
      <c r="H350" s="456">
        <v>120</v>
      </c>
      <c r="I350" s="456">
        <v>0</v>
      </c>
      <c r="J350" s="456">
        <v>0</v>
      </c>
      <c r="K350" s="456">
        <v>120</v>
      </c>
      <c r="L350" s="456">
        <v>0</v>
      </c>
    </row>
    <row r="351" spans="1:12" ht="12.75">
      <c r="A351" s="452" t="s">
        <v>256</v>
      </c>
      <c r="B351" s="453" t="s">
        <v>97</v>
      </c>
      <c r="C351" s="453" t="s">
        <v>376</v>
      </c>
      <c r="D351" s="454" t="s">
        <v>218</v>
      </c>
      <c r="E351" s="454" t="s">
        <v>377</v>
      </c>
      <c r="F351" s="454" t="s">
        <v>378</v>
      </c>
      <c r="G351" s="455">
        <v>0</v>
      </c>
      <c r="H351" s="456">
        <v>8</v>
      </c>
      <c r="I351" s="456">
        <v>0</v>
      </c>
      <c r="J351" s="456">
        <v>0</v>
      </c>
      <c r="K351" s="456">
        <v>8</v>
      </c>
      <c r="L351" s="456">
        <v>0</v>
      </c>
    </row>
    <row r="352" spans="1:12" ht="12.75">
      <c r="A352" s="452" t="s">
        <v>256</v>
      </c>
      <c r="B352" s="453" t="s">
        <v>97</v>
      </c>
      <c r="C352" s="453" t="s">
        <v>386</v>
      </c>
      <c r="D352" s="454" t="s">
        <v>387</v>
      </c>
      <c r="E352" s="454" t="s">
        <v>388</v>
      </c>
      <c r="F352" s="454" t="s">
        <v>389</v>
      </c>
      <c r="G352" s="455">
        <v>0</v>
      </c>
      <c r="H352" s="456">
        <v>285</v>
      </c>
      <c r="I352" s="456">
        <v>0</v>
      </c>
      <c r="J352" s="456">
        <v>0</v>
      </c>
      <c r="K352" s="456">
        <v>285</v>
      </c>
      <c r="L352" s="456">
        <v>0</v>
      </c>
    </row>
    <row r="353" spans="1:12" ht="12.75">
      <c r="A353" s="452" t="s">
        <v>256</v>
      </c>
      <c r="B353" s="453" t="s">
        <v>97</v>
      </c>
      <c r="C353" s="453" t="s">
        <v>386</v>
      </c>
      <c r="D353" s="454" t="s">
        <v>387</v>
      </c>
      <c r="E353" s="454" t="s">
        <v>390</v>
      </c>
      <c r="F353" s="454" t="s">
        <v>391</v>
      </c>
      <c r="G353" s="455">
        <v>0</v>
      </c>
      <c r="H353" s="456">
        <v>586.5</v>
      </c>
      <c r="I353" s="456">
        <v>0</v>
      </c>
      <c r="J353" s="456">
        <v>0</v>
      </c>
      <c r="K353" s="456">
        <v>586.5</v>
      </c>
      <c r="L353" s="456">
        <v>0</v>
      </c>
    </row>
    <row r="354" spans="1:12" ht="12.75">
      <c r="A354" s="452" t="s">
        <v>256</v>
      </c>
      <c r="B354" s="453" t="s">
        <v>97</v>
      </c>
      <c r="C354" s="453" t="s">
        <v>386</v>
      </c>
      <c r="D354" s="454" t="s">
        <v>387</v>
      </c>
      <c r="E354" s="454" t="s">
        <v>394</v>
      </c>
      <c r="F354" s="454" t="s">
        <v>227</v>
      </c>
      <c r="G354" s="455">
        <v>0</v>
      </c>
      <c r="H354" s="456">
        <v>343</v>
      </c>
      <c r="I354" s="456">
        <v>0</v>
      </c>
      <c r="J354" s="456">
        <v>0</v>
      </c>
      <c r="K354" s="456">
        <v>343</v>
      </c>
      <c r="L354" s="456">
        <v>0</v>
      </c>
    </row>
    <row r="355" spans="1:12" ht="12.75">
      <c r="A355" s="452" t="s">
        <v>257</v>
      </c>
      <c r="B355" s="453" t="s">
        <v>90</v>
      </c>
      <c r="C355" s="453" t="s">
        <v>333</v>
      </c>
      <c r="D355" s="454" t="s">
        <v>334</v>
      </c>
      <c r="E355" s="454" t="s">
        <v>335</v>
      </c>
      <c r="F355" s="454" t="s">
        <v>336</v>
      </c>
      <c r="G355" s="455">
        <v>0</v>
      </c>
      <c r="H355" s="456">
        <v>8.5</v>
      </c>
      <c r="I355" s="456">
        <v>0</v>
      </c>
      <c r="J355" s="456">
        <v>0</v>
      </c>
      <c r="K355" s="456">
        <v>8.5</v>
      </c>
      <c r="L355" s="456">
        <v>0</v>
      </c>
    </row>
    <row r="356" spans="1:12" ht="12.75">
      <c r="A356" s="452" t="s">
        <v>257</v>
      </c>
      <c r="B356" s="453" t="s">
        <v>90</v>
      </c>
      <c r="C356" s="453" t="s">
        <v>340</v>
      </c>
      <c r="D356" s="454" t="s">
        <v>216</v>
      </c>
      <c r="E356" s="454" t="s">
        <v>341</v>
      </c>
      <c r="F356" s="454" t="s">
        <v>342</v>
      </c>
      <c r="G356" s="455">
        <v>0</v>
      </c>
      <c r="H356" s="456">
        <v>420</v>
      </c>
      <c r="I356" s="456">
        <v>0</v>
      </c>
      <c r="J356" s="456">
        <v>0</v>
      </c>
      <c r="K356" s="456">
        <v>420</v>
      </c>
      <c r="L356" s="456">
        <v>0</v>
      </c>
    </row>
    <row r="357" spans="1:12" ht="12.75">
      <c r="A357" s="452" t="s">
        <v>257</v>
      </c>
      <c r="B357" s="453" t="s">
        <v>90</v>
      </c>
      <c r="C357" s="453" t="s">
        <v>343</v>
      </c>
      <c r="D357" s="454" t="s">
        <v>217</v>
      </c>
      <c r="E357" s="454" t="s">
        <v>344</v>
      </c>
      <c r="F357" s="454" t="s">
        <v>345</v>
      </c>
      <c r="G357" s="455">
        <v>0</v>
      </c>
      <c r="H357" s="456">
        <v>171</v>
      </c>
      <c r="I357" s="456">
        <v>0</v>
      </c>
      <c r="J357" s="456">
        <v>0</v>
      </c>
      <c r="K357" s="456">
        <v>171</v>
      </c>
      <c r="L357" s="456">
        <v>0</v>
      </c>
    </row>
    <row r="358" spans="1:12" ht="12.75">
      <c r="A358" s="452" t="s">
        <v>257</v>
      </c>
      <c r="B358" s="453" t="s">
        <v>90</v>
      </c>
      <c r="C358" s="453" t="s">
        <v>361</v>
      </c>
      <c r="D358" s="454" t="s">
        <v>362</v>
      </c>
      <c r="E358" s="454" t="s">
        <v>363</v>
      </c>
      <c r="F358" s="454" t="s">
        <v>364</v>
      </c>
      <c r="G358" s="455">
        <v>0</v>
      </c>
      <c r="H358" s="456">
        <v>42.5</v>
      </c>
      <c r="I358" s="456">
        <v>0</v>
      </c>
      <c r="J358" s="456">
        <v>0</v>
      </c>
      <c r="K358" s="456">
        <v>42.5</v>
      </c>
      <c r="L358" s="456">
        <v>0</v>
      </c>
    </row>
    <row r="359" spans="1:12" ht="12.75">
      <c r="A359" s="452" t="s">
        <v>257</v>
      </c>
      <c r="B359" s="453" t="s">
        <v>90</v>
      </c>
      <c r="C359" s="453" t="s">
        <v>365</v>
      </c>
      <c r="D359" s="454" t="s">
        <v>366</v>
      </c>
      <c r="E359" s="454" t="s">
        <v>367</v>
      </c>
      <c r="F359" s="454" t="s">
        <v>368</v>
      </c>
      <c r="G359" s="455">
        <v>0</v>
      </c>
      <c r="H359" s="456">
        <v>42.5</v>
      </c>
      <c r="I359" s="456">
        <v>0</v>
      </c>
      <c r="J359" s="456">
        <v>0</v>
      </c>
      <c r="K359" s="456">
        <v>42.5</v>
      </c>
      <c r="L359" s="456">
        <v>0</v>
      </c>
    </row>
    <row r="360" spans="1:12" ht="12.75">
      <c r="A360" s="452" t="s">
        <v>257</v>
      </c>
      <c r="B360" s="453" t="s">
        <v>90</v>
      </c>
      <c r="C360" s="453" t="s">
        <v>373</v>
      </c>
      <c r="D360" s="454" t="s">
        <v>219</v>
      </c>
      <c r="E360" s="454" t="s">
        <v>374</v>
      </c>
      <c r="F360" s="454" t="s">
        <v>375</v>
      </c>
      <c r="G360" s="455">
        <v>0</v>
      </c>
      <c r="H360" s="456">
        <v>50</v>
      </c>
      <c r="I360" s="456">
        <v>0</v>
      </c>
      <c r="J360" s="456">
        <v>0</v>
      </c>
      <c r="K360" s="456">
        <v>50</v>
      </c>
      <c r="L360" s="456">
        <v>0</v>
      </c>
    </row>
    <row r="361" spans="1:12" ht="12.75">
      <c r="A361" s="452" t="s">
        <v>257</v>
      </c>
      <c r="B361" s="453" t="s">
        <v>90</v>
      </c>
      <c r="C361" s="453" t="s">
        <v>376</v>
      </c>
      <c r="D361" s="454" t="s">
        <v>218</v>
      </c>
      <c r="E361" s="454" t="s">
        <v>377</v>
      </c>
      <c r="F361" s="454" t="s">
        <v>378</v>
      </c>
      <c r="G361" s="455">
        <v>0</v>
      </c>
      <c r="H361" s="456">
        <v>4</v>
      </c>
      <c r="I361" s="456">
        <v>0</v>
      </c>
      <c r="J361" s="456">
        <v>0</v>
      </c>
      <c r="K361" s="456">
        <v>4</v>
      </c>
      <c r="L361" s="456">
        <v>0</v>
      </c>
    </row>
    <row r="362" spans="1:12" ht="12.75">
      <c r="A362" s="452" t="s">
        <v>257</v>
      </c>
      <c r="B362" s="453" t="s">
        <v>90</v>
      </c>
      <c r="C362" s="453" t="s">
        <v>386</v>
      </c>
      <c r="D362" s="454" t="s">
        <v>387</v>
      </c>
      <c r="E362" s="454" t="s">
        <v>388</v>
      </c>
      <c r="F362" s="454" t="s">
        <v>389</v>
      </c>
      <c r="G362" s="455">
        <v>0</v>
      </c>
      <c r="H362" s="456">
        <v>75</v>
      </c>
      <c r="I362" s="456">
        <v>0</v>
      </c>
      <c r="J362" s="456">
        <v>0</v>
      </c>
      <c r="K362" s="456">
        <v>75</v>
      </c>
      <c r="L362" s="456">
        <v>0</v>
      </c>
    </row>
    <row r="363" spans="1:12" ht="12.75">
      <c r="A363" s="452" t="s">
        <v>257</v>
      </c>
      <c r="B363" s="453" t="s">
        <v>90</v>
      </c>
      <c r="C363" s="453" t="s">
        <v>386</v>
      </c>
      <c r="D363" s="454" t="s">
        <v>387</v>
      </c>
      <c r="E363" s="454" t="s">
        <v>390</v>
      </c>
      <c r="F363" s="454" t="s">
        <v>391</v>
      </c>
      <c r="G363" s="455">
        <v>0</v>
      </c>
      <c r="H363" s="456">
        <v>2023</v>
      </c>
      <c r="I363" s="456">
        <v>0</v>
      </c>
      <c r="J363" s="456">
        <v>0</v>
      </c>
      <c r="K363" s="456">
        <v>2023</v>
      </c>
      <c r="L363" s="456">
        <v>0</v>
      </c>
    </row>
    <row r="364" spans="1:12" ht="12.75">
      <c r="A364" s="452" t="s">
        <v>257</v>
      </c>
      <c r="B364" s="453" t="s">
        <v>90</v>
      </c>
      <c r="C364" s="453" t="s">
        <v>386</v>
      </c>
      <c r="D364" s="454" t="s">
        <v>387</v>
      </c>
      <c r="E364" s="454" t="s">
        <v>394</v>
      </c>
      <c r="F364" s="454" t="s">
        <v>227</v>
      </c>
      <c r="G364" s="455">
        <v>0</v>
      </c>
      <c r="H364" s="456">
        <v>405</v>
      </c>
      <c r="I364" s="456">
        <v>0</v>
      </c>
      <c r="J364" s="456">
        <v>0</v>
      </c>
      <c r="K364" s="456">
        <v>405</v>
      </c>
      <c r="L364" s="456">
        <v>0</v>
      </c>
    </row>
    <row r="365" spans="1:12" ht="12.75">
      <c r="A365" s="452" t="s">
        <v>258</v>
      </c>
      <c r="B365" s="453" t="s">
        <v>96</v>
      </c>
      <c r="C365" s="453" t="s">
        <v>340</v>
      </c>
      <c r="D365" s="454" t="s">
        <v>216</v>
      </c>
      <c r="E365" s="454" t="s">
        <v>341</v>
      </c>
      <c r="F365" s="454" t="s">
        <v>342</v>
      </c>
      <c r="G365" s="455">
        <v>0</v>
      </c>
      <c r="H365" s="456">
        <v>192</v>
      </c>
      <c r="I365" s="456">
        <v>0</v>
      </c>
      <c r="J365" s="456">
        <v>0</v>
      </c>
      <c r="K365" s="456">
        <v>192</v>
      </c>
      <c r="L365" s="456">
        <v>0</v>
      </c>
    </row>
    <row r="366" spans="1:12" ht="12.75">
      <c r="A366" s="452" t="s">
        <v>258</v>
      </c>
      <c r="B366" s="453" t="s">
        <v>96</v>
      </c>
      <c r="C366" s="453" t="s">
        <v>343</v>
      </c>
      <c r="D366" s="454" t="s">
        <v>217</v>
      </c>
      <c r="E366" s="454" t="s">
        <v>344</v>
      </c>
      <c r="F366" s="454" t="s">
        <v>345</v>
      </c>
      <c r="G366" s="455">
        <v>0</v>
      </c>
      <c r="H366" s="456">
        <v>55</v>
      </c>
      <c r="I366" s="456">
        <v>0</v>
      </c>
      <c r="J366" s="456">
        <v>0</v>
      </c>
      <c r="K366" s="456">
        <v>55</v>
      </c>
      <c r="L366" s="456">
        <v>0</v>
      </c>
    </row>
    <row r="367" spans="1:12" ht="12.75">
      <c r="A367" s="452" t="s">
        <v>258</v>
      </c>
      <c r="B367" s="453" t="s">
        <v>96</v>
      </c>
      <c r="C367" s="453" t="s">
        <v>361</v>
      </c>
      <c r="D367" s="454" t="s">
        <v>362</v>
      </c>
      <c r="E367" s="454" t="s">
        <v>363</v>
      </c>
      <c r="F367" s="454" t="s">
        <v>364</v>
      </c>
      <c r="G367" s="455">
        <v>0</v>
      </c>
      <c r="H367" s="456">
        <v>178.5</v>
      </c>
      <c r="I367" s="456">
        <v>0</v>
      </c>
      <c r="J367" s="456">
        <v>0</v>
      </c>
      <c r="K367" s="456">
        <v>178.5</v>
      </c>
      <c r="L367" s="456">
        <v>0</v>
      </c>
    </row>
    <row r="368" spans="1:12" ht="12.75">
      <c r="A368" s="452" t="s">
        <v>258</v>
      </c>
      <c r="B368" s="453" t="s">
        <v>96</v>
      </c>
      <c r="C368" s="453" t="s">
        <v>373</v>
      </c>
      <c r="D368" s="454" t="s">
        <v>219</v>
      </c>
      <c r="E368" s="454" t="s">
        <v>374</v>
      </c>
      <c r="F368" s="454" t="s">
        <v>375</v>
      </c>
      <c r="G368" s="455">
        <v>0</v>
      </c>
      <c r="H368" s="456">
        <v>20</v>
      </c>
      <c r="I368" s="456">
        <v>0</v>
      </c>
      <c r="J368" s="456">
        <v>0</v>
      </c>
      <c r="K368" s="456">
        <v>20</v>
      </c>
      <c r="L368" s="456">
        <v>0</v>
      </c>
    </row>
    <row r="369" spans="1:12" ht="12.75">
      <c r="A369" s="452" t="s">
        <v>258</v>
      </c>
      <c r="B369" s="453" t="s">
        <v>96</v>
      </c>
      <c r="C369" s="453" t="s">
        <v>376</v>
      </c>
      <c r="D369" s="454" t="s">
        <v>218</v>
      </c>
      <c r="E369" s="454" t="s">
        <v>377</v>
      </c>
      <c r="F369" s="454" t="s">
        <v>378</v>
      </c>
      <c r="G369" s="455">
        <v>0</v>
      </c>
      <c r="H369" s="456">
        <v>4</v>
      </c>
      <c r="I369" s="456">
        <v>0</v>
      </c>
      <c r="J369" s="456">
        <v>0</v>
      </c>
      <c r="K369" s="456">
        <v>4</v>
      </c>
      <c r="L369" s="456">
        <v>0</v>
      </c>
    </row>
    <row r="370" spans="1:12" ht="12.75">
      <c r="A370" s="452" t="s">
        <v>258</v>
      </c>
      <c r="B370" s="453" t="s">
        <v>96</v>
      </c>
      <c r="C370" s="453" t="s">
        <v>386</v>
      </c>
      <c r="D370" s="454" t="s">
        <v>387</v>
      </c>
      <c r="E370" s="454" t="s">
        <v>388</v>
      </c>
      <c r="F370" s="454" t="s">
        <v>389</v>
      </c>
      <c r="G370" s="455">
        <v>0</v>
      </c>
      <c r="H370" s="456">
        <v>255</v>
      </c>
      <c r="I370" s="456">
        <v>0</v>
      </c>
      <c r="J370" s="456">
        <v>0</v>
      </c>
      <c r="K370" s="456">
        <v>255</v>
      </c>
      <c r="L370" s="456">
        <v>0</v>
      </c>
    </row>
    <row r="371" spans="1:12" ht="12.75">
      <c r="A371" s="452" t="s">
        <v>258</v>
      </c>
      <c r="B371" s="453" t="s">
        <v>96</v>
      </c>
      <c r="C371" s="453" t="s">
        <v>386</v>
      </c>
      <c r="D371" s="454" t="s">
        <v>387</v>
      </c>
      <c r="E371" s="454" t="s">
        <v>390</v>
      </c>
      <c r="F371" s="454" t="s">
        <v>391</v>
      </c>
      <c r="G371" s="455">
        <v>0</v>
      </c>
      <c r="H371" s="456">
        <v>790.5</v>
      </c>
      <c r="I371" s="456">
        <v>0</v>
      </c>
      <c r="J371" s="456">
        <v>0</v>
      </c>
      <c r="K371" s="456">
        <v>790.5</v>
      </c>
      <c r="L371" s="456">
        <v>0</v>
      </c>
    </row>
    <row r="372" spans="1:12" ht="12.75">
      <c r="A372" s="452" t="s">
        <v>258</v>
      </c>
      <c r="B372" s="453" t="s">
        <v>96</v>
      </c>
      <c r="C372" s="453" t="s">
        <v>386</v>
      </c>
      <c r="D372" s="454" t="s">
        <v>387</v>
      </c>
      <c r="E372" s="454" t="s">
        <v>394</v>
      </c>
      <c r="F372" s="454" t="s">
        <v>227</v>
      </c>
      <c r="G372" s="455">
        <v>0</v>
      </c>
      <c r="H372" s="456">
        <v>333</v>
      </c>
      <c r="I372" s="456">
        <v>0</v>
      </c>
      <c r="J372" s="456">
        <v>0</v>
      </c>
      <c r="K372" s="456">
        <v>333</v>
      </c>
      <c r="L372" s="456">
        <v>0</v>
      </c>
    </row>
    <row r="373" spans="1:12" ht="12.75">
      <c r="A373" s="452" t="s">
        <v>259</v>
      </c>
      <c r="B373" s="453" t="s">
        <v>417</v>
      </c>
      <c r="C373" s="453" t="s">
        <v>333</v>
      </c>
      <c r="D373" s="454" t="s">
        <v>334</v>
      </c>
      <c r="E373" s="454" t="s">
        <v>335</v>
      </c>
      <c r="F373" s="454" t="s">
        <v>336</v>
      </c>
      <c r="G373" s="455">
        <v>0</v>
      </c>
      <c r="H373" s="456">
        <v>90</v>
      </c>
      <c r="I373" s="456">
        <v>0</v>
      </c>
      <c r="J373" s="456">
        <v>0</v>
      </c>
      <c r="K373" s="456">
        <v>90</v>
      </c>
      <c r="L373" s="456">
        <v>0</v>
      </c>
    </row>
    <row r="374" spans="1:12" ht="12.75">
      <c r="A374" s="452" t="s">
        <v>259</v>
      </c>
      <c r="B374" s="453" t="s">
        <v>417</v>
      </c>
      <c r="C374" s="453" t="s">
        <v>337</v>
      </c>
      <c r="D374" s="454" t="s">
        <v>220</v>
      </c>
      <c r="E374" s="454" t="s">
        <v>338</v>
      </c>
      <c r="F374" s="454" t="s">
        <v>339</v>
      </c>
      <c r="G374" s="455">
        <v>0</v>
      </c>
      <c r="H374" s="456">
        <v>25</v>
      </c>
      <c r="I374" s="456">
        <v>0</v>
      </c>
      <c r="J374" s="456">
        <v>0</v>
      </c>
      <c r="K374" s="456">
        <v>25</v>
      </c>
      <c r="L374" s="456">
        <v>0</v>
      </c>
    </row>
    <row r="375" spans="1:12" ht="12.75">
      <c r="A375" s="452" t="s">
        <v>259</v>
      </c>
      <c r="B375" s="453" t="s">
        <v>417</v>
      </c>
      <c r="C375" s="453" t="s">
        <v>340</v>
      </c>
      <c r="D375" s="454" t="s">
        <v>216</v>
      </c>
      <c r="E375" s="454" t="s">
        <v>341</v>
      </c>
      <c r="F375" s="454" t="s">
        <v>342</v>
      </c>
      <c r="G375" s="455">
        <v>0</v>
      </c>
      <c r="H375" s="456">
        <v>258</v>
      </c>
      <c r="I375" s="456">
        <v>0</v>
      </c>
      <c r="J375" s="456">
        <v>0</v>
      </c>
      <c r="K375" s="456">
        <v>258</v>
      </c>
      <c r="L375" s="456">
        <v>0</v>
      </c>
    </row>
    <row r="376" spans="1:12" ht="12.75">
      <c r="A376" s="452" t="s">
        <v>259</v>
      </c>
      <c r="B376" s="453" t="s">
        <v>417</v>
      </c>
      <c r="C376" s="453" t="s">
        <v>343</v>
      </c>
      <c r="D376" s="454" t="s">
        <v>217</v>
      </c>
      <c r="E376" s="454" t="s">
        <v>344</v>
      </c>
      <c r="F376" s="454" t="s">
        <v>345</v>
      </c>
      <c r="G376" s="455">
        <v>0</v>
      </c>
      <c r="H376" s="456">
        <v>115</v>
      </c>
      <c r="I376" s="456">
        <v>0</v>
      </c>
      <c r="J376" s="456">
        <v>0</v>
      </c>
      <c r="K376" s="456">
        <v>115</v>
      </c>
      <c r="L376" s="456">
        <v>0</v>
      </c>
    </row>
    <row r="377" spans="1:12" ht="12.75">
      <c r="A377" s="452" t="s">
        <v>259</v>
      </c>
      <c r="B377" s="453" t="s">
        <v>417</v>
      </c>
      <c r="C377" s="453" t="s">
        <v>349</v>
      </c>
      <c r="D377" s="454" t="s">
        <v>222</v>
      </c>
      <c r="E377" s="454" t="s">
        <v>350</v>
      </c>
      <c r="F377" s="454" t="s">
        <v>351</v>
      </c>
      <c r="G377" s="455">
        <v>0</v>
      </c>
      <c r="H377" s="456">
        <v>100</v>
      </c>
      <c r="I377" s="456">
        <v>0</v>
      </c>
      <c r="J377" s="456">
        <v>0</v>
      </c>
      <c r="K377" s="456">
        <v>100</v>
      </c>
      <c r="L377" s="456">
        <v>0</v>
      </c>
    </row>
    <row r="378" spans="1:12" ht="12.75">
      <c r="A378" s="452" t="s">
        <v>259</v>
      </c>
      <c r="B378" s="453" t="s">
        <v>417</v>
      </c>
      <c r="C378" s="453" t="s">
        <v>361</v>
      </c>
      <c r="D378" s="454" t="s">
        <v>362</v>
      </c>
      <c r="E378" s="454" t="s">
        <v>363</v>
      </c>
      <c r="F378" s="454" t="s">
        <v>364</v>
      </c>
      <c r="G378" s="455">
        <v>0</v>
      </c>
      <c r="H378" s="456">
        <v>651.5</v>
      </c>
      <c r="I378" s="456">
        <v>0</v>
      </c>
      <c r="J378" s="456">
        <v>0</v>
      </c>
      <c r="K378" s="456">
        <v>651.5</v>
      </c>
      <c r="L378" s="456">
        <v>0</v>
      </c>
    </row>
    <row r="379" spans="1:12" ht="12.75">
      <c r="A379" s="452" t="s">
        <v>259</v>
      </c>
      <c r="B379" s="453" t="s">
        <v>417</v>
      </c>
      <c r="C379" s="453" t="s">
        <v>365</v>
      </c>
      <c r="D379" s="454" t="s">
        <v>366</v>
      </c>
      <c r="E379" s="454" t="s">
        <v>367</v>
      </c>
      <c r="F379" s="454" t="s">
        <v>368</v>
      </c>
      <c r="G379" s="455">
        <v>0</v>
      </c>
      <c r="H379" s="456">
        <v>10</v>
      </c>
      <c r="I379" s="456">
        <v>0</v>
      </c>
      <c r="J379" s="456">
        <v>0</v>
      </c>
      <c r="K379" s="456">
        <v>10</v>
      </c>
      <c r="L379" s="456">
        <v>0</v>
      </c>
    </row>
    <row r="380" spans="1:12" ht="12.75">
      <c r="A380" s="452" t="s">
        <v>259</v>
      </c>
      <c r="B380" s="453" t="s">
        <v>417</v>
      </c>
      <c r="C380" s="453" t="s">
        <v>373</v>
      </c>
      <c r="D380" s="454" t="s">
        <v>219</v>
      </c>
      <c r="E380" s="454" t="s">
        <v>374</v>
      </c>
      <c r="F380" s="454" t="s">
        <v>375</v>
      </c>
      <c r="G380" s="455">
        <v>0</v>
      </c>
      <c r="H380" s="456">
        <v>30</v>
      </c>
      <c r="I380" s="456">
        <v>0</v>
      </c>
      <c r="J380" s="456">
        <v>0</v>
      </c>
      <c r="K380" s="456">
        <v>30</v>
      </c>
      <c r="L380" s="456">
        <v>0</v>
      </c>
    </row>
    <row r="381" spans="1:12" ht="12.75">
      <c r="A381" s="452" t="s">
        <v>259</v>
      </c>
      <c r="B381" s="453" t="s">
        <v>417</v>
      </c>
      <c r="C381" s="453" t="s">
        <v>376</v>
      </c>
      <c r="D381" s="454" t="s">
        <v>218</v>
      </c>
      <c r="E381" s="454" t="s">
        <v>377</v>
      </c>
      <c r="F381" s="454" t="s">
        <v>378</v>
      </c>
      <c r="G381" s="455">
        <v>0</v>
      </c>
      <c r="H381" s="456">
        <v>24.5</v>
      </c>
      <c r="I381" s="456">
        <v>0</v>
      </c>
      <c r="J381" s="456">
        <v>0</v>
      </c>
      <c r="K381" s="456">
        <v>24.5</v>
      </c>
      <c r="L381" s="456">
        <v>0</v>
      </c>
    </row>
    <row r="382" spans="1:12" ht="12.75">
      <c r="A382" s="452" t="s">
        <v>259</v>
      </c>
      <c r="B382" s="453" t="s">
        <v>417</v>
      </c>
      <c r="C382" s="453" t="s">
        <v>379</v>
      </c>
      <c r="D382" s="454" t="s">
        <v>229</v>
      </c>
      <c r="E382" s="454" t="s">
        <v>380</v>
      </c>
      <c r="F382" s="454" t="s">
        <v>381</v>
      </c>
      <c r="G382" s="455">
        <v>0</v>
      </c>
      <c r="H382" s="456">
        <v>10</v>
      </c>
      <c r="I382" s="456">
        <v>0</v>
      </c>
      <c r="J382" s="456">
        <v>0</v>
      </c>
      <c r="K382" s="456">
        <v>10</v>
      </c>
      <c r="L382" s="456">
        <v>0</v>
      </c>
    </row>
    <row r="383" spans="1:12" ht="12.75">
      <c r="A383" s="452" t="s">
        <v>259</v>
      </c>
      <c r="B383" s="453" t="s">
        <v>417</v>
      </c>
      <c r="C383" s="453" t="s">
        <v>382</v>
      </c>
      <c r="D383" s="454" t="s">
        <v>383</v>
      </c>
      <c r="E383" s="454" t="s">
        <v>384</v>
      </c>
      <c r="F383" s="454" t="s">
        <v>385</v>
      </c>
      <c r="G383" s="455">
        <v>0</v>
      </c>
      <c r="H383" s="456">
        <v>24</v>
      </c>
      <c r="I383" s="456">
        <v>0</v>
      </c>
      <c r="J383" s="456">
        <v>0</v>
      </c>
      <c r="K383" s="456">
        <v>24</v>
      </c>
      <c r="L383" s="456">
        <v>0</v>
      </c>
    </row>
    <row r="384" spans="1:12" ht="12.75">
      <c r="A384" s="452" t="s">
        <v>259</v>
      </c>
      <c r="B384" s="453" t="s">
        <v>417</v>
      </c>
      <c r="C384" s="453" t="s">
        <v>386</v>
      </c>
      <c r="D384" s="454" t="s">
        <v>387</v>
      </c>
      <c r="E384" s="454" t="s">
        <v>388</v>
      </c>
      <c r="F384" s="454" t="s">
        <v>389</v>
      </c>
      <c r="G384" s="455">
        <v>0</v>
      </c>
      <c r="H384" s="456">
        <v>15</v>
      </c>
      <c r="I384" s="456">
        <v>0</v>
      </c>
      <c r="J384" s="456">
        <v>0</v>
      </c>
      <c r="K384" s="456">
        <v>15</v>
      </c>
      <c r="L384" s="456">
        <v>0</v>
      </c>
    </row>
    <row r="385" spans="1:12" ht="12.75">
      <c r="A385" s="452" t="s">
        <v>259</v>
      </c>
      <c r="B385" s="453" t="s">
        <v>417</v>
      </c>
      <c r="C385" s="453" t="s">
        <v>386</v>
      </c>
      <c r="D385" s="454" t="s">
        <v>387</v>
      </c>
      <c r="E385" s="454" t="s">
        <v>390</v>
      </c>
      <c r="F385" s="454" t="s">
        <v>391</v>
      </c>
      <c r="G385" s="455">
        <v>0</v>
      </c>
      <c r="H385" s="456">
        <v>3323.5</v>
      </c>
      <c r="I385" s="456">
        <v>0</v>
      </c>
      <c r="J385" s="456">
        <v>0</v>
      </c>
      <c r="K385" s="456">
        <v>3323.5</v>
      </c>
      <c r="L385" s="456">
        <v>0</v>
      </c>
    </row>
    <row r="386" spans="1:12" ht="12.75">
      <c r="A386" s="452" t="s">
        <v>259</v>
      </c>
      <c r="B386" s="453" t="s">
        <v>417</v>
      </c>
      <c r="C386" s="453" t="s">
        <v>386</v>
      </c>
      <c r="D386" s="454" t="s">
        <v>387</v>
      </c>
      <c r="E386" s="454" t="s">
        <v>394</v>
      </c>
      <c r="F386" s="454" t="s">
        <v>227</v>
      </c>
      <c r="G386" s="455">
        <v>0</v>
      </c>
      <c r="H386" s="456">
        <v>10246.26</v>
      </c>
      <c r="I386" s="456">
        <v>0</v>
      </c>
      <c r="J386" s="456">
        <v>0</v>
      </c>
      <c r="K386" s="456">
        <v>10246.26</v>
      </c>
      <c r="L386" s="456">
        <v>0</v>
      </c>
    </row>
    <row r="387" spans="1:12" ht="12.75">
      <c r="A387" s="452" t="s">
        <v>260</v>
      </c>
      <c r="B387" s="453" t="s">
        <v>418</v>
      </c>
      <c r="C387" s="453" t="s">
        <v>333</v>
      </c>
      <c r="D387" s="454" t="s">
        <v>334</v>
      </c>
      <c r="E387" s="454" t="s">
        <v>335</v>
      </c>
      <c r="F387" s="454" t="s">
        <v>336</v>
      </c>
      <c r="G387" s="455">
        <v>0</v>
      </c>
      <c r="H387" s="456">
        <v>62</v>
      </c>
      <c r="I387" s="456">
        <v>0</v>
      </c>
      <c r="J387" s="456">
        <v>0</v>
      </c>
      <c r="K387" s="456">
        <v>62</v>
      </c>
      <c r="L387" s="456">
        <v>0</v>
      </c>
    </row>
    <row r="388" spans="1:12" ht="12.75">
      <c r="A388" s="452" t="s">
        <v>260</v>
      </c>
      <c r="B388" s="453" t="s">
        <v>418</v>
      </c>
      <c r="C388" s="453" t="s">
        <v>337</v>
      </c>
      <c r="D388" s="454" t="s">
        <v>220</v>
      </c>
      <c r="E388" s="454" t="s">
        <v>338</v>
      </c>
      <c r="F388" s="454" t="s">
        <v>339</v>
      </c>
      <c r="G388" s="455">
        <v>0</v>
      </c>
      <c r="H388" s="456">
        <v>1257</v>
      </c>
      <c r="I388" s="456">
        <v>0</v>
      </c>
      <c r="J388" s="456">
        <v>0</v>
      </c>
      <c r="K388" s="456">
        <v>1257</v>
      </c>
      <c r="L388" s="456">
        <v>0</v>
      </c>
    </row>
    <row r="389" spans="1:12" ht="12.75">
      <c r="A389" s="452" t="s">
        <v>260</v>
      </c>
      <c r="B389" s="453" t="s">
        <v>418</v>
      </c>
      <c r="C389" s="453" t="s">
        <v>340</v>
      </c>
      <c r="D389" s="454" t="s">
        <v>216</v>
      </c>
      <c r="E389" s="454" t="s">
        <v>341</v>
      </c>
      <c r="F389" s="454" t="s">
        <v>342</v>
      </c>
      <c r="G389" s="455">
        <v>0</v>
      </c>
      <c r="H389" s="456">
        <v>474</v>
      </c>
      <c r="I389" s="456">
        <v>0</v>
      </c>
      <c r="J389" s="456">
        <v>0</v>
      </c>
      <c r="K389" s="456">
        <v>474</v>
      </c>
      <c r="L389" s="456">
        <v>0</v>
      </c>
    </row>
    <row r="390" spans="1:12" ht="12.75">
      <c r="A390" s="452" t="s">
        <v>260</v>
      </c>
      <c r="B390" s="453" t="s">
        <v>418</v>
      </c>
      <c r="C390" s="453" t="s">
        <v>346</v>
      </c>
      <c r="D390" s="454" t="s">
        <v>221</v>
      </c>
      <c r="E390" s="454" t="s">
        <v>347</v>
      </c>
      <c r="F390" s="454" t="s">
        <v>348</v>
      </c>
      <c r="G390" s="455">
        <v>0</v>
      </c>
      <c r="H390" s="456">
        <v>33.5</v>
      </c>
      <c r="I390" s="456">
        <v>0</v>
      </c>
      <c r="J390" s="456">
        <v>0</v>
      </c>
      <c r="K390" s="456">
        <v>33.5</v>
      </c>
      <c r="L390" s="456">
        <v>0</v>
      </c>
    </row>
    <row r="391" spans="1:12" ht="12.75">
      <c r="A391" s="452" t="s">
        <v>260</v>
      </c>
      <c r="B391" s="453" t="s">
        <v>418</v>
      </c>
      <c r="C391" s="453" t="s">
        <v>349</v>
      </c>
      <c r="D391" s="454" t="s">
        <v>222</v>
      </c>
      <c r="E391" s="454" t="s">
        <v>350</v>
      </c>
      <c r="F391" s="454" t="s">
        <v>351</v>
      </c>
      <c r="G391" s="455">
        <v>0</v>
      </c>
      <c r="H391" s="456">
        <v>600</v>
      </c>
      <c r="I391" s="456">
        <v>0</v>
      </c>
      <c r="J391" s="456">
        <v>0</v>
      </c>
      <c r="K391" s="456">
        <v>600</v>
      </c>
      <c r="L391" s="456">
        <v>0</v>
      </c>
    </row>
    <row r="392" spans="1:12" ht="12.75">
      <c r="A392" s="452" t="s">
        <v>260</v>
      </c>
      <c r="B392" s="453" t="s">
        <v>418</v>
      </c>
      <c r="C392" s="453" t="s">
        <v>352</v>
      </c>
      <c r="D392" s="454" t="s">
        <v>224</v>
      </c>
      <c r="E392" s="454" t="s">
        <v>353</v>
      </c>
      <c r="F392" s="454" t="s">
        <v>354</v>
      </c>
      <c r="G392" s="455">
        <v>0</v>
      </c>
      <c r="H392" s="456">
        <v>18</v>
      </c>
      <c r="I392" s="456">
        <v>0</v>
      </c>
      <c r="J392" s="456">
        <v>0</v>
      </c>
      <c r="K392" s="456">
        <v>18</v>
      </c>
      <c r="L392" s="456">
        <v>0</v>
      </c>
    </row>
    <row r="393" spans="1:12" ht="12.75">
      <c r="A393" s="452" t="s">
        <v>260</v>
      </c>
      <c r="B393" s="453" t="s">
        <v>418</v>
      </c>
      <c r="C393" s="453" t="s">
        <v>355</v>
      </c>
      <c r="D393" s="454" t="s">
        <v>225</v>
      </c>
      <c r="E393" s="454" t="s">
        <v>356</v>
      </c>
      <c r="F393" s="454" t="s">
        <v>357</v>
      </c>
      <c r="G393" s="455">
        <v>0</v>
      </c>
      <c r="H393" s="456">
        <v>105</v>
      </c>
      <c r="I393" s="456">
        <v>0</v>
      </c>
      <c r="J393" s="456">
        <v>0</v>
      </c>
      <c r="K393" s="456">
        <v>105</v>
      </c>
      <c r="L393" s="456">
        <v>0</v>
      </c>
    </row>
    <row r="394" spans="1:12" ht="12.75">
      <c r="A394" s="452" t="s">
        <v>260</v>
      </c>
      <c r="B394" s="453" t="s">
        <v>418</v>
      </c>
      <c r="C394" s="453" t="s">
        <v>358</v>
      </c>
      <c r="D394" s="454" t="s">
        <v>226</v>
      </c>
      <c r="E394" s="454" t="s">
        <v>359</v>
      </c>
      <c r="F394" s="454" t="s">
        <v>360</v>
      </c>
      <c r="G394" s="455">
        <v>0</v>
      </c>
      <c r="H394" s="456">
        <v>50</v>
      </c>
      <c r="I394" s="456">
        <v>0</v>
      </c>
      <c r="J394" s="456">
        <v>0</v>
      </c>
      <c r="K394" s="456">
        <v>50</v>
      </c>
      <c r="L394" s="456">
        <v>0</v>
      </c>
    </row>
    <row r="395" spans="1:12" ht="12.75">
      <c r="A395" s="452" t="s">
        <v>260</v>
      </c>
      <c r="B395" s="453" t="s">
        <v>418</v>
      </c>
      <c r="C395" s="453" t="s">
        <v>361</v>
      </c>
      <c r="D395" s="454" t="s">
        <v>362</v>
      </c>
      <c r="E395" s="454" t="s">
        <v>363</v>
      </c>
      <c r="F395" s="454" t="s">
        <v>364</v>
      </c>
      <c r="G395" s="455">
        <v>0</v>
      </c>
      <c r="H395" s="456">
        <v>229.5</v>
      </c>
      <c r="I395" s="456">
        <v>0</v>
      </c>
      <c r="J395" s="456">
        <v>0</v>
      </c>
      <c r="K395" s="456">
        <v>229.5</v>
      </c>
      <c r="L395" s="456">
        <v>0</v>
      </c>
    </row>
    <row r="396" spans="1:12" ht="12.75">
      <c r="A396" s="452" t="s">
        <v>260</v>
      </c>
      <c r="B396" s="453" t="s">
        <v>418</v>
      </c>
      <c r="C396" s="453" t="s">
        <v>419</v>
      </c>
      <c r="D396" s="454" t="s">
        <v>420</v>
      </c>
      <c r="E396" s="454" t="s">
        <v>421</v>
      </c>
      <c r="F396" s="454" t="s">
        <v>422</v>
      </c>
      <c r="G396" s="455">
        <v>0</v>
      </c>
      <c r="H396" s="456">
        <v>50</v>
      </c>
      <c r="I396" s="456">
        <v>0</v>
      </c>
      <c r="J396" s="456">
        <v>0</v>
      </c>
      <c r="K396" s="456">
        <v>50</v>
      </c>
      <c r="L396" s="456">
        <v>0</v>
      </c>
    </row>
    <row r="397" spans="1:12" ht="12.75">
      <c r="A397" s="452" t="s">
        <v>260</v>
      </c>
      <c r="B397" s="453" t="s">
        <v>418</v>
      </c>
      <c r="C397" s="453" t="s">
        <v>373</v>
      </c>
      <c r="D397" s="454" t="s">
        <v>219</v>
      </c>
      <c r="E397" s="454" t="s">
        <v>374</v>
      </c>
      <c r="F397" s="454" t="s">
        <v>375</v>
      </c>
      <c r="G397" s="455">
        <v>0</v>
      </c>
      <c r="H397" s="456">
        <v>80</v>
      </c>
      <c r="I397" s="456">
        <v>0</v>
      </c>
      <c r="J397" s="456">
        <v>0</v>
      </c>
      <c r="K397" s="456">
        <v>80</v>
      </c>
      <c r="L397" s="456">
        <v>0</v>
      </c>
    </row>
    <row r="398" spans="1:12" ht="12.75">
      <c r="A398" s="452" t="s">
        <v>260</v>
      </c>
      <c r="B398" s="453" t="s">
        <v>418</v>
      </c>
      <c r="C398" s="453" t="s">
        <v>386</v>
      </c>
      <c r="D398" s="454" t="s">
        <v>387</v>
      </c>
      <c r="E398" s="454" t="s">
        <v>388</v>
      </c>
      <c r="F398" s="454" t="s">
        <v>389</v>
      </c>
      <c r="G398" s="455">
        <v>0</v>
      </c>
      <c r="H398" s="456">
        <v>595</v>
      </c>
      <c r="I398" s="456">
        <v>0</v>
      </c>
      <c r="J398" s="456">
        <v>0</v>
      </c>
      <c r="K398" s="456">
        <v>595</v>
      </c>
      <c r="L398" s="456">
        <v>0</v>
      </c>
    </row>
    <row r="399" spans="1:12" ht="12.75">
      <c r="A399" s="452" t="s">
        <v>260</v>
      </c>
      <c r="B399" s="453" t="s">
        <v>418</v>
      </c>
      <c r="C399" s="453" t="s">
        <v>386</v>
      </c>
      <c r="D399" s="454" t="s">
        <v>387</v>
      </c>
      <c r="E399" s="454" t="s">
        <v>390</v>
      </c>
      <c r="F399" s="454" t="s">
        <v>391</v>
      </c>
      <c r="G399" s="455">
        <v>0</v>
      </c>
      <c r="H399" s="456">
        <v>1836</v>
      </c>
      <c r="I399" s="456">
        <v>0</v>
      </c>
      <c r="J399" s="456">
        <v>0</v>
      </c>
      <c r="K399" s="456">
        <v>1836</v>
      </c>
      <c r="L399" s="456">
        <v>0</v>
      </c>
    </row>
    <row r="400" spans="1:12" ht="12.75">
      <c r="A400" s="452" t="s">
        <v>260</v>
      </c>
      <c r="B400" s="453" t="s">
        <v>418</v>
      </c>
      <c r="C400" s="453" t="s">
        <v>386</v>
      </c>
      <c r="D400" s="454" t="s">
        <v>387</v>
      </c>
      <c r="E400" s="454" t="s">
        <v>394</v>
      </c>
      <c r="F400" s="454" t="s">
        <v>227</v>
      </c>
      <c r="G400" s="455">
        <v>0</v>
      </c>
      <c r="H400" s="456">
        <v>1400</v>
      </c>
      <c r="I400" s="456">
        <v>0</v>
      </c>
      <c r="J400" s="456">
        <v>0</v>
      </c>
      <c r="K400" s="456">
        <v>1400</v>
      </c>
      <c r="L400" s="456">
        <v>0</v>
      </c>
    </row>
    <row r="401" spans="1:12" ht="12.75">
      <c r="A401" s="452" t="s">
        <v>261</v>
      </c>
      <c r="B401" s="453" t="s">
        <v>423</v>
      </c>
      <c r="C401" s="453" t="s">
        <v>333</v>
      </c>
      <c r="D401" s="454" t="s">
        <v>334</v>
      </c>
      <c r="E401" s="454" t="s">
        <v>335</v>
      </c>
      <c r="F401" s="454" t="s">
        <v>336</v>
      </c>
      <c r="G401" s="455">
        <v>0</v>
      </c>
      <c r="H401" s="456">
        <v>15</v>
      </c>
      <c r="I401" s="456">
        <v>0</v>
      </c>
      <c r="J401" s="456">
        <v>0</v>
      </c>
      <c r="K401" s="456">
        <v>15</v>
      </c>
      <c r="L401" s="456">
        <v>0</v>
      </c>
    </row>
    <row r="402" spans="1:12" ht="12.75">
      <c r="A402" s="452" t="s">
        <v>261</v>
      </c>
      <c r="B402" s="453" t="s">
        <v>423</v>
      </c>
      <c r="C402" s="453" t="s">
        <v>340</v>
      </c>
      <c r="D402" s="454" t="s">
        <v>216</v>
      </c>
      <c r="E402" s="454" t="s">
        <v>341</v>
      </c>
      <c r="F402" s="454" t="s">
        <v>342</v>
      </c>
      <c r="G402" s="455">
        <v>0</v>
      </c>
      <c r="H402" s="456">
        <v>486</v>
      </c>
      <c r="I402" s="456">
        <v>0</v>
      </c>
      <c r="J402" s="456">
        <v>0</v>
      </c>
      <c r="K402" s="456">
        <v>486</v>
      </c>
      <c r="L402" s="456">
        <v>0</v>
      </c>
    </row>
    <row r="403" spans="1:12" ht="12.75">
      <c r="A403" s="452" t="s">
        <v>261</v>
      </c>
      <c r="B403" s="453" t="s">
        <v>423</v>
      </c>
      <c r="C403" s="453" t="s">
        <v>349</v>
      </c>
      <c r="D403" s="454" t="s">
        <v>222</v>
      </c>
      <c r="E403" s="454" t="s">
        <v>350</v>
      </c>
      <c r="F403" s="454" t="s">
        <v>351</v>
      </c>
      <c r="G403" s="455">
        <v>0</v>
      </c>
      <c r="H403" s="456">
        <v>100</v>
      </c>
      <c r="I403" s="456">
        <v>0</v>
      </c>
      <c r="J403" s="456">
        <v>0</v>
      </c>
      <c r="K403" s="456">
        <v>100</v>
      </c>
      <c r="L403" s="456">
        <v>0</v>
      </c>
    </row>
    <row r="404" spans="1:12" ht="12.75">
      <c r="A404" s="452" t="s">
        <v>261</v>
      </c>
      <c r="B404" s="453" t="s">
        <v>423</v>
      </c>
      <c r="C404" s="453" t="s">
        <v>352</v>
      </c>
      <c r="D404" s="454" t="s">
        <v>224</v>
      </c>
      <c r="E404" s="454" t="s">
        <v>353</v>
      </c>
      <c r="F404" s="454" t="s">
        <v>354</v>
      </c>
      <c r="G404" s="455">
        <v>0</v>
      </c>
      <c r="H404" s="456">
        <v>6</v>
      </c>
      <c r="I404" s="456">
        <v>0</v>
      </c>
      <c r="J404" s="456">
        <v>0</v>
      </c>
      <c r="K404" s="456">
        <v>6</v>
      </c>
      <c r="L404" s="456">
        <v>0</v>
      </c>
    </row>
    <row r="405" spans="1:12" ht="12.75">
      <c r="A405" s="452" t="s">
        <v>261</v>
      </c>
      <c r="B405" s="453" t="s">
        <v>423</v>
      </c>
      <c r="C405" s="453" t="s">
        <v>355</v>
      </c>
      <c r="D405" s="454" t="s">
        <v>225</v>
      </c>
      <c r="E405" s="454" t="s">
        <v>356</v>
      </c>
      <c r="F405" s="454" t="s">
        <v>357</v>
      </c>
      <c r="G405" s="455">
        <v>0</v>
      </c>
      <c r="H405" s="456">
        <v>15</v>
      </c>
      <c r="I405" s="456">
        <v>0</v>
      </c>
      <c r="J405" s="456">
        <v>0</v>
      </c>
      <c r="K405" s="456">
        <v>15</v>
      </c>
      <c r="L405" s="456">
        <v>0</v>
      </c>
    </row>
    <row r="406" spans="1:12" ht="12.75">
      <c r="A406" s="452" t="s">
        <v>261</v>
      </c>
      <c r="B406" s="453" t="s">
        <v>423</v>
      </c>
      <c r="C406" s="453" t="s">
        <v>361</v>
      </c>
      <c r="D406" s="454" t="s">
        <v>362</v>
      </c>
      <c r="E406" s="454" t="s">
        <v>363</v>
      </c>
      <c r="F406" s="454" t="s">
        <v>364</v>
      </c>
      <c r="G406" s="455">
        <v>0</v>
      </c>
      <c r="H406" s="456">
        <v>119</v>
      </c>
      <c r="I406" s="456">
        <v>0</v>
      </c>
      <c r="J406" s="456">
        <v>0</v>
      </c>
      <c r="K406" s="456">
        <v>119</v>
      </c>
      <c r="L406" s="456">
        <v>0</v>
      </c>
    </row>
    <row r="407" spans="1:12" ht="12.75">
      <c r="A407" s="452" t="s">
        <v>261</v>
      </c>
      <c r="B407" s="453" t="s">
        <v>423</v>
      </c>
      <c r="C407" s="453" t="s">
        <v>373</v>
      </c>
      <c r="D407" s="454" t="s">
        <v>219</v>
      </c>
      <c r="E407" s="454" t="s">
        <v>374</v>
      </c>
      <c r="F407" s="454" t="s">
        <v>375</v>
      </c>
      <c r="G407" s="455">
        <v>0</v>
      </c>
      <c r="H407" s="456">
        <v>100</v>
      </c>
      <c r="I407" s="456">
        <v>0</v>
      </c>
      <c r="J407" s="456">
        <v>0</v>
      </c>
      <c r="K407" s="456">
        <v>100</v>
      </c>
      <c r="L407" s="456">
        <v>0</v>
      </c>
    </row>
    <row r="408" spans="1:12" ht="12.75">
      <c r="A408" s="452" t="s">
        <v>261</v>
      </c>
      <c r="B408" s="453" t="s">
        <v>423</v>
      </c>
      <c r="C408" s="453" t="s">
        <v>376</v>
      </c>
      <c r="D408" s="454" t="s">
        <v>218</v>
      </c>
      <c r="E408" s="454" t="s">
        <v>377</v>
      </c>
      <c r="F408" s="454" t="s">
        <v>378</v>
      </c>
      <c r="G408" s="455">
        <v>0</v>
      </c>
      <c r="H408" s="456">
        <v>36.5</v>
      </c>
      <c r="I408" s="456">
        <v>0</v>
      </c>
      <c r="J408" s="456">
        <v>0</v>
      </c>
      <c r="K408" s="456">
        <v>36.5</v>
      </c>
      <c r="L408" s="456">
        <v>0</v>
      </c>
    </row>
    <row r="409" spans="1:12" ht="12.75">
      <c r="A409" s="452" t="s">
        <v>261</v>
      </c>
      <c r="B409" s="453" t="s">
        <v>423</v>
      </c>
      <c r="C409" s="453" t="s">
        <v>379</v>
      </c>
      <c r="D409" s="454" t="s">
        <v>229</v>
      </c>
      <c r="E409" s="454" t="s">
        <v>380</v>
      </c>
      <c r="F409" s="454" t="s">
        <v>381</v>
      </c>
      <c r="G409" s="455">
        <v>0</v>
      </c>
      <c r="H409" s="456">
        <v>8.5</v>
      </c>
      <c r="I409" s="456">
        <v>0</v>
      </c>
      <c r="J409" s="456">
        <v>0</v>
      </c>
      <c r="K409" s="456">
        <v>8.5</v>
      </c>
      <c r="L409" s="456">
        <v>0</v>
      </c>
    </row>
    <row r="410" spans="1:12" ht="12.75">
      <c r="A410" s="452" t="s">
        <v>261</v>
      </c>
      <c r="B410" s="453" t="s">
        <v>423</v>
      </c>
      <c r="C410" s="453" t="s">
        <v>386</v>
      </c>
      <c r="D410" s="454" t="s">
        <v>387</v>
      </c>
      <c r="E410" s="454" t="s">
        <v>388</v>
      </c>
      <c r="F410" s="454" t="s">
        <v>389</v>
      </c>
      <c r="G410" s="455">
        <v>0</v>
      </c>
      <c r="H410" s="456">
        <v>75</v>
      </c>
      <c r="I410" s="456">
        <v>0</v>
      </c>
      <c r="J410" s="456">
        <v>0</v>
      </c>
      <c r="K410" s="456">
        <v>75</v>
      </c>
      <c r="L410" s="456">
        <v>0</v>
      </c>
    </row>
    <row r="411" spans="1:12" ht="12.75">
      <c r="A411" s="452" t="s">
        <v>261</v>
      </c>
      <c r="B411" s="453" t="s">
        <v>423</v>
      </c>
      <c r="C411" s="453" t="s">
        <v>386</v>
      </c>
      <c r="D411" s="454" t="s">
        <v>387</v>
      </c>
      <c r="E411" s="454" t="s">
        <v>390</v>
      </c>
      <c r="F411" s="454" t="s">
        <v>391</v>
      </c>
      <c r="G411" s="455">
        <v>0</v>
      </c>
      <c r="H411" s="456">
        <v>3748.5</v>
      </c>
      <c r="I411" s="456">
        <v>0</v>
      </c>
      <c r="J411" s="456">
        <v>0</v>
      </c>
      <c r="K411" s="456">
        <v>3748.5</v>
      </c>
      <c r="L411" s="456">
        <v>0</v>
      </c>
    </row>
    <row r="412" spans="1:12" ht="12.75">
      <c r="A412" s="452" t="s">
        <v>261</v>
      </c>
      <c r="B412" s="453" t="s">
        <v>423</v>
      </c>
      <c r="C412" s="453" t="s">
        <v>386</v>
      </c>
      <c r="D412" s="454" t="s">
        <v>387</v>
      </c>
      <c r="E412" s="454" t="s">
        <v>394</v>
      </c>
      <c r="F412" s="454" t="s">
        <v>227</v>
      </c>
      <c r="G412" s="455">
        <v>0</v>
      </c>
      <c r="H412" s="456">
        <v>1655</v>
      </c>
      <c r="I412" s="456">
        <v>0</v>
      </c>
      <c r="J412" s="456">
        <v>0</v>
      </c>
      <c r="K412" s="456">
        <v>1655</v>
      </c>
      <c r="L412" s="456">
        <v>0</v>
      </c>
    </row>
    <row r="413" spans="1:12" ht="12.75">
      <c r="A413" s="452" t="s">
        <v>262</v>
      </c>
      <c r="B413" s="453" t="s">
        <v>64</v>
      </c>
      <c r="C413" s="453" t="s">
        <v>340</v>
      </c>
      <c r="D413" s="454" t="s">
        <v>216</v>
      </c>
      <c r="E413" s="454" t="s">
        <v>341</v>
      </c>
      <c r="F413" s="454" t="s">
        <v>342</v>
      </c>
      <c r="G413" s="455">
        <v>0</v>
      </c>
      <c r="H413" s="456">
        <v>132</v>
      </c>
      <c r="I413" s="456">
        <v>0</v>
      </c>
      <c r="J413" s="456">
        <v>0</v>
      </c>
      <c r="K413" s="456">
        <v>132</v>
      </c>
      <c r="L413" s="456">
        <v>0</v>
      </c>
    </row>
    <row r="414" spans="1:12" ht="12.75">
      <c r="A414" s="452" t="s">
        <v>262</v>
      </c>
      <c r="B414" s="453" t="s">
        <v>64</v>
      </c>
      <c r="C414" s="453" t="s">
        <v>343</v>
      </c>
      <c r="D414" s="454" t="s">
        <v>217</v>
      </c>
      <c r="E414" s="454" t="s">
        <v>344</v>
      </c>
      <c r="F414" s="454" t="s">
        <v>345</v>
      </c>
      <c r="G414" s="455">
        <v>0</v>
      </c>
      <c r="H414" s="456">
        <v>15</v>
      </c>
      <c r="I414" s="456">
        <v>0</v>
      </c>
      <c r="J414" s="456">
        <v>0</v>
      </c>
      <c r="K414" s="456">
        <v>15</v>
      </c>
      <c r="L414" s="456">
        <v>0</v>
      </c>
    </row>
    <row r="415" spans="1:12" ht="12.75">
      <c r="A415" s="452" t="s">
        <v>262</v>
      </c>
      <c r="B415" s="453" t="s">
        <v>64</v>
      </c>
      <c r="C415" s="453" t="s">
        <v>361</v>
      </c>
      <c r="D415" s="454" t="s">
        <v>362</v>
      </c>
      <c r="E415" s="454" t="s">
        <v>363</v>
      </c>
      <c r="F415" s="454" t="s">
        <v>364</v>
      </c>
      <c r="G415" s="455">
        <v>0</v>
      </c>
      <c r="H415" s="456">
        <v>25.5</v>
      </c>
      <c r="I415" s="456">
        <v>0</v>
      </c>
      <c r="J415" s="456">
        <v>0</v>
      </c>
      <c r="K415" s="456">
        <v>25.5</v>
      </c>
      <c r="L415" s="456">
        <v>0</v>
      </c>
    </row>
    <row r="416" spans="1:12" ht="12.75">
      <c r="A416" s="452" t="s">
        <v>262</v>
      </c>
      <c r="B416" s="453" t="s">
        <v>64</v>
      </c>
      <c r="C416" s="453" t="s">
        <v>373</v>
      </c>
      <c r="D416" s="454" t="s">
        <v>219</v>
      </c>
      <c r="E416" s="454" t="s">
        <v>374</v>
      </c>
      <c r="F416" s="454" t="s">
        <v>375</v>
      </c>
      <c r="G416" s="455">
        <v>0</v>
      </c>
      <c r="H416" s="456">
        <v>60</v>
      </c>
      <c r="I416" s="456">
        <v>0</v>
      </c>
      <c r="J416" s="456">
        <v>0</v>
      </c>
      <c r="K416" s="456">
        <v>60</v>
      </c>
      <c r="L416" s="456">
        <v>0</v>
      </c>
    </row>
    <row r="417" spans="1:12" ht="12.75">
      <c r="A417" s="452" t="s">
        <v>262</v>
      </c>
      <c r="B417" s="453" t="s">
        <v>64</v>
      </c>
      <c r="C417" s="453" t="s">
        <v>376</v>
      </c>
      <c r="D417" s="454" t="s">
        <v>218</v>
      </c>
      <c r="E417" s="454" t="s">
        <v>377</v>
      </c>
      <c r="F417" s="454" t="s">
        <v>378</v>
      </c>
      <c r="G417" s="455">
        <v>0</v>
      </c>
      <c r="H417" s="456">
        <v>8</v>
      </c>
      <c r="I417" s="456">
        <v>0</v>
      </c>
      <c r="J417" s="456">
        <v>0</v>
      </c>
      <c r="K417" s="456">
        <v>8</v>
      </c>
      <c r="L417" s="456">
        <v>0</v>
      </c>
    </row>
    <row r="418" spans="1:12" ht="12.75">
      <c r="A418" s="452" t="s">
        <v>262</v>
      </c>
      <c r="B418" s="453" t="s">
        <v>64</v>
      </c>
      <c r="C418" s="453" t="s">
        <v>386</v>
      </c>
      <c r="D418" s="454" t="s">
        <v>387</v>
      </c>
      <c r="E418" s="454" t="s">
        <v>390</v>
      </c>
      <c r="F418" s="454" t="s">
        <v>391</v>
      </c>
      <c r="G418" s="455">
        <v>0</v>
      </c>
      <c r="H418" s="456">
        <v>2422.5</v>
      </c>
      <c r="I418" s="456">
        <v>0</v>
      </c>
      <c r="J418" s="456">
        <v>0</v>
      </c>
      <c r="K418" s="456">
        <v>2422.5</v>
      </c>
      <c r="L418" s="456">
        <v>0</v>
      </c>
    </row>
    <row r="419" spans="1:12" ht="12.75">
      <c r="A419" s="452" t="s">
        <v>262</v>
      </c>
      <c r="B419" s="453" t="s">
        <v>64</v>
      </c>
      <c r="C419" s="453" t="s">
        <v>386</v>
      </c>
      <c r="D419" s="454" t="s">
        <v>387</v>
      </c>
      <c r="E419" s="454" t="s">
        <v>394</v>
      </c>
      <c r="F419" s="454" t="s">
        <v>227</v>
      </c>
      <c r="G419" s="455">
        <v>0</v>
      </c>
      <c r="H419" s="456">
        <v>441</v>
      </c>
      <c r="I419" s="456">
        <v>0</v>
      </c>
      <c r="J419" s="456">
        <v>0</v>
      </c>
      <c r="K419" s="456">
        <v>441</v>
      </c>
      <c r="L419" s="456">
        <v>0</v>
      </c>
    </row>
    <row r="420" spans="1:12" ht="12.75">
      <c r="A420" s="452" t="s">
        <v>263</v>
      </c>
      <c r="B420" s="453" t="s">
        <v>424</v>
      </c>
      <c r="C420" s="453" t="s">
        <v>340</v>
      </c>
      <c r="D420" s="454" t="s">
        <v>216</v>
      </c>
      <c r="E420" s="454" t="s">
        <v>341</v>
      </c>
      <c r="F420" s="454" t="s">
        <v>342</v>
      </c>
      <c r="G420" s="455">
        <v>0</v>
      </c>
      <c r="H420" s="456">
        <v>480</v>
      </c>
      <c r="I420" s="456">
        <v>0</v>
      </c>
      <c r="J420" s="456">
        <v>0</v>
      </c>
      <c r="K420" s="456">
        <v>480</v>
      </c>
      <c r="L420" s="456">
        <v>0</v>
      </c>
    </row>
    <row r="421" spans="1:12" ht="12.75">
      <c r="A421" s="452" t="s">
        <v>263</v>
      </c>
      <c r="B421" s="453" t="s">
        <v>424</v>
      </c>
      <c r="C421" s="453" t="s">
        <v>346</v>
      </c>
      <c r="D421" s="454" t="s">
        <v>221</v>
      </c>
      <c r="E421" s="454" t="s">
        <v>347</v>
      </c>
      <c r="F421" s="454" t="s">
        <v>348</v>
      </c>
      <c r="G421" s="455">
        <v>0</v>
      </c>
      <c r="H421" s="456">
        <v>8.5</v>
      </c>
      <c r="I421" s="456">
        <v>0</v>
      </c>
      <c r="J421" s="456">
        <v>0</v>
      </c>
      <c r="K421" s="456">
        <v>8.5</v>
      </c>
      <c r="L421" s="456">
        <v>0</v>
      </c>
    </row>
    <row r="422" spans="1:12" ht="12.75">
      <c r="A422" s="452" t="s">
        <v>263</v>
      </c>
      <c r="B422" s="453" t="s">
        <v>424</v>
      </c>
      <c r="C422" s="453" t="s">
        <v>349</v>
      </c>
      <c r="D422" s="454" t="s">
        <v>222</v>
      </c>
      <c r="E422" s="454" t="s">
        <v>350</v>
      </c>
      <c r="F422" s="454" t="s">
        <v>351</v>
      </c>
      <c r="G422" s="455">
        <v>0</v>
      </c>
      <c r="H422" s="456">
        <v>100</v>
      </c>
      <c r="I422" s="456">
        <v>0</v>
      </c>
      <c r="J422" s="456">
        <v>0</v>
      </c>
      <c r="K422" s="456">
        <v>100</v>
      </c>
      <c r="L422" s="456">
        <v>0</v>
      </c>
    </row>
    <row r="423" spans="1:12" ht="12.75">
      <c r="A423" s="452" t="s">
        <v>263</v>
      </c>
      <c r="B423" s="453" t="s">
        <v>424</v>
      </c>
      <c r="C423" s="453" t="s">
        <v>352</v>
      </c>
      <c r="D423" s="454" t="s">
        <v>224</v>
      </c>
      <c r="E423" s="454" t="s">
        <v>353</v>
      </c>
      <c r="F423" s="454" t="s">
        <v>354</v>
      </c>
      <c r="G423" s="455">
        <v>0</v>
      </c>
      <c r="H423" s="456">
        <v>12</v>
      </c>
      <c r="I423" s="456">
        <v>0</v>
      </c>
      <c r="J423" s="456">
        <v>0</v>
      </c>
      <c r="K423" s="456">
        <v>12</v>
      </c>
      <c r="L423" s="456">
        <v>0</v>
      </c>
    </row>
    <row r="424" spans="1:12" ht="12.75">
      <c r="A424" s="452" t="s">
        <v>263</v>
      </c>
      <c r="B424" s="453" t="s">
        <v>424</v>
      </c>
      <c r="C424" s="453" t="s">
        <v>361</v>
      </c>
      <c r="D424" s="454" t="s">
        <v>362</v>
      </c>
      <c r="E424" s="454" t="s">
        <v>363</v>
      </c>
      <c r="F424" s="454" t="s">
        <v>364</v>
      </c>
      <c r="G424" s="455">
        <v>0</v>
      </c>
      <c r="H424" s="456">
        <v>255</v>
      </c>
      <c r="I424" s="456">
        <v>0</v>
      </c>
      <c r="J424" s="456">
        <v>0</v>
      </c>
      <c r="K424" s="456">
        <v>255</v>
      </c>
      <c r="L424" s="456">
        <v>0</v>
      </c>
    </row>
    <row r="425" spans="1:12" ht="12.75">
      <c r="A425" s="452" t="s">
        <v>263</v>
      </c>
      <c r="B425" s="453" t="s">
        <v>424</v>
      </c>
      <c r="C425" s="453" t="s">
        <v>419</v>
      </c>
      <c r="D425" s="454" t="s">
        <v>420</v>
      </c>
      <c r="E425" s="454" t="s">
        <v>421</v>
      </c>
      <c r="F425" s="454" t="s">
        <v>422</v>
      </c>
      <c r="G425" s="455">
        <v>0</v>
      </c>
      <c r="H425" s="456">
        <v>30</v>
      </c>
      <c r="I425" s="456">
        <v>0</v>
      </c>
      <c r="J425" s="456">
        <v>0</v>
      </c>
      <c r="K425" s="456">
        <v>30</v>
      </c>
      <c r="L425" s="456">
        <v>0</v>
      </c>
    </row>
    <row r="426" spans="1:12" ht="12.75">
      <c r="A426" s="452" t="s">
        <v>263</v>
      </c>
      <c r="B426" s="453" t="s">
        <v>424</v>
      </c>
      <c r="C426" s="453" t="s">
        <v>373</v>
      </c>
      <c r="D426" s="454" t="s">
        <v>219</v>
      </c>
      <c r="E426" s="454" t="s">
        <v>374</v>
      </c>
      <c r="F426" s="454" t="s">
        <v>375</v>
      </c>
      <c r="G426" s="455">
        <v>0</v>
      </c>
      <c r="H426" s="456">
        <v>140</v>
      </c>
      <c r="I426" s="456">
        <v>0</v>
      </c>
      <c r="J426" s="456">
        <v>0</v>
      </c>
      <c r="K426" s="456">
        <v>140</v>
      </c>
      <c r="L426" s="456">
        <v>0</v>
      </c>
    </row>
    <row r="427" spans="1:12" ht="12.75">
      <c r="A427" s="452" t="s">
        <v>263</v>
      </c>
      <c r="B427" s="453" t="s">
        <v>424</v>
      </c>
      <c r="C427" s="453" t="s">
        <v>376</v>
      </c>
      <c r="D427" s="454" t="s">
        <v>218</v>
      </c>
      <c r="E427" s="454" t="s">
        <v>377</v>
      </c>
      <c r="F427" s="454" t="s">
        <v>378</v>
      </c>
      <c r="G427" s="455">
        <v>0</v>
      </c>
      <c r="H427" s="456">
        <v>48</v>
      </c>
      <c r="I427" s="456">
        <v>0</v>
      </c>
      <c r="J427" s="456">
        <v>0</v>
      </c>
      <c r="K427" s="456">
        <v>48</v>
      </c>
      <c r="L427" s="456">
        <v>0</v>
      </c>
    </row>
    <row r="428" spans="1:12" ht="12.75">
      <c r="A428" s="452" t="s">
        <v>263</v>
      </c>
      <c r="B428" s="453" t="s">
        <v>424</v>
      </c>
      <c r="C428" s="453" t="s">
        <v>379</v>
      </c>
      <c r="D428" s="454" t="s">
        <v>229</v>
      </c>
      <c r="E428" s="454" t="s">
        <v>380</v>
      </c>
      <c r="F428" s="454" t="s">
        <v>381</v>
      </c>
      <c r="G428" s="455">
        <v>0</v>
      </c>
      <c r="H428" s="456">
        <v>1.24</v>
      </c>
      <c r="I428" s="456">
        <v>0</v>
      </c>
      <c r="J428" s="456">
        <v>0</v>
      </c>
      <c r="K428" s="456">
        <v>1.24</v>
      </c>
      <c r="L428" s="456">
        <v>0</v>
      </c>
    </row>
    <row r="429" spans="1:12" ht="12.75">
      <c r="A429" s="452" t="s">
        <v>263</v>
      </c>
      <c r="B429" s="453" t="s">
        <v>424</v>
      </c>
      <c r="C429" s="453" t="s">
        <v>386</v>
      </c>
      <c r="D429" s="454" t="s">
        <v>387</v>
      </c>
      <c r="E429" s="454" t="s">
        <v>388</v>
      </c>
      <c r="F429" s="454" t="s">
        <v>389</v>
      </c>
      <c r="G429" s="455">
        <v>0</v>
      </c>
      <c r="H429" s="456">
        <v>75</v>
      </c>
      <c r="I429" s="456">
        <v>0</v>
      </c>
      <c r="J429" s="456">
        <v>0</v>
      </c>
      <c r="K429" s="456">
        <v>75</v>
      </c>
      <c r="L429" s="456">
        <v>0</v>
      </c>
    </row>
    <row r="430" spans="1:12" ht="12.75">
      <c r="A430" s="452" t="s">
        <v>263</v>
      </c>
      <c r="B430" s="453" t="s">
        <v>424</v>
      </c>
      <c r="C430" s="453" t="s">
        <v>386</v>
      </c>
      <c r="D430" s="454" t="s">
        <v>387</v>
      </c>
      <c r="E430" s="454" t="s">
        <v>390</v>
      </c>
      <c r="F430" s="454" t="s">
        <v>391</v>
      </c>
      <c r="G430" s="455">
        <v>0</v>
      </c>
      <c r="H430" s="456">
        <v>2295</v>
      </c>
      <c r="I430" s="456">
        <v>0</v>
      </c>
      <c r="J430" s="456">
        <v>0</v>
      </c>
      <c r="K430" s="456">
        <v>2295</v>
      </c>
      <c r="L430" s="456">
        <v>0</v>
      </c>
    </row>
    <row r="431" spans="1:12" ht="12.75">
      <c r="A431" s="452" t="s">
        <v>263</v>
      </c>
      <c r="B431" s="453" t="s">
        <v>424</v>
      </c>
      <c r="C431" s="453" t="s">
        <v>386</v>
      </c>
      <c r="D431" s="454" t="s">
        <v>387</v>
      </c>
      <c r="E431" s="454" t="s">
        <v>394</v>
      </c>
      <c r="F431" s="454" t="s">
        <v>227</v>
      </c>
      <c r="G431" s="455">
        <v>0</v>
      </c>
      <c r="H431" s="456">
        <v>1559</v>
      </c>
      <c r="I431" s="456">
        <v>0</v>
      </c>
      <c r="J431" s="456">
        <v>0</v>
      </c>
      <c r="K431" s="456">
        <v>1559</v>
      </c>
      <c r="L431" s="456">
        <v>0</v>
      </c>
    </row>
    <row r="432" spans="1:12" ht="12.75">
      <c r="A432" s="452" t="s">
        <v>264</v>
      </c>
      <c r="B432" s="453" t="s">
        <v>57</v>
      </c>
      <c r="C432" s="453" t="s">
        <v>340</v>
      </c>
      <c r="D432" s="454" t="s">
        <v>216</v>
      </c>
      <c r="E432" s="454" t="s">
        <v>341</v>
      </c>
      <c r="F432" s="454" t="s">
        <v>342</v>
      </c>
      <c r="G432" s="455">
        <v>0</v>
      </c>
      <c r="H432" s="456">
        <v>144</v>
      </c>
      <c r="I432" s="456">
        <v>0</v>
      </c>
      <c r="J432" s="456">
        <v>0</v>
      </c>
      <c r="K432" s="456">
        <v>144</v>
      </c>
      <c r="L432" s="456">
        <v>0</v>
      </c>
    </row>
    <row r="433" spans="1:12" ht="12.75">
      <c r="A433" s="452" t="s">
        <v>264</v>
      </c>
      <c r="B433" s="453" t="s">
        <v>57</v>
      </c>
      <c r="C433" s="453" t="s">
        <v>352</v>
      </c>
      <c r="D433" s="454" t="s">
        <v>224</v>
      </c>
      <c r="E433" s="454" t="s">
        <v>353</v>
      </c>
      <c r="F433" s="454" t="s">
        <v>354</v>
      </c>
      <c r="G433" s="455">
        <v>0</v>
      </c>
      <c r="H433" s="456">
        <v>12</v>
      </c>
      <c r="I433" s="456">
        <v>0</v>
      </c>
      <c r="J433" s="456">
        <v>0</v>
      </c>
      <c r="K433" s="456">
        <v>12</v>
      </c>
      <c r="L433" s="456">
        <v>0</v>
      </c>
    </row>
    <row r="434" spans="1:12" ht="12.75">
      <c r="A434" s="452" t="s">
        <v>264</v>
      </c>
      <c r="B434" s="453" t="s">
        <v>57</v>
      </c>
      <c r="C434" s="453" t="s">
        <v>361</v>
      </c>
      <c r="D434" s="454" t="s">
        <v>362</v>
      </c>
      <c r="E434" s="454" t="s">
        <v>363</v>
      </c>
      <c r="F434" s="454" t="s">
        <v>364</v>
      </c>
      <c r="G434" s="455">
        <v>0</v>
      </c>
      <c r="H434" s="456">
        <v>34</v>
      </c>
      <c r="I434" s="456">
        <v>0</v>
      </c>
      <c r="J434" s="456">
        <v>0</v>
      </c>
      <c r="K434" s="456">
        <v>34</v>
      </c>
      <c r="L434" s="456">
        <v>0</v>
      </c>
    </row>
    <row r="435" spans="1:12" ht="12.75">
      <c r="A435" s="452" t="s">
        <v>264</v>
      </c>
      <c r="B435" s="453" t="s">
        <v>57</v>
      </c>
      <c r="C435" s="453" t="s">
        <v>373</v>
      </c>
      <c r="D435" s="454" t="s">
        <v>219</v>
      </c>
      <c r="E435" s="454" t="s">
        <v>374</v>
      </c>
      <c r="F435" s="454" t="s">
        <v>375</v>
      </c>
      <c r="G435" s="455">
        <v>0</v>
      </c>
      <c r="H435" s="456">
        <v>80</v>
      </c>
      <c r="I435" s="456">
        <v>0</v>
      </c>
      <c r="J435" s="456">
        <v>0</v>
      </c>
      <c r="K435" s="456">
        <v>80</v>
      </c>
      <c r="L435" s="456">
        <v>0</v>
      </c>
    </row>
    <row r="436" spans="1:12" ht="12.75">
      <c r="A436" s="452" t="s">
        <v>264</v>
      </c>
      <c r="B436" s="453" t="s">
        <v>57</v>
      </c>
      <c r="C436" s="453" t="s">
        <v>386</v>
      </c>
      <c r="D436" s="454" t="s">
        <v>387</v>
      </c>
      <c r="E436" s="454" t="s">
        <v>388</v>
      </c>
      <c r="F436" s="454" t="s">
        <v>389</v>
      </c>
      <c r="G436" s="455">
        <v>0</v>
      </c>
      <c r="H436" s="456">
        <v>1230</v>
      </c>
      <c r="I436" s="456">
        <v>0</v>
      </c>
      <c r="J436" s="456">
        <v>0</v>
      </c>
      <c r="K436" s="456">
        <v>1230</v>
      </c>
      <c r="L436" s="456">
        <v>0</v>
      </c>
    </row>
    <row r="437" spans="1:12" ht="12.75">
      <c r="A437" s="452" t="s">
        <v>264</v>
      </c>
      <c r="B437" s="453" t="s">
        <v>57</v>
      </c>
      <c r="C437" s="453" t="s">
        <v>386</v>
      </c>
      <c r="D437" s="454" t="s">
        <v>387</v>
      </c>
      <c r="E437" s="454" t="s">
        <v>390</v>
      </c>
      <c r="F437" s="454" t="s">
        <v>391</v>
      </c>
      <c r="G437" s="455">
        <v>0</v>
      </c>
      <c r="H437" s="456">
        <v>765</v>
      </c>
      <c r="I437" s="456">
        <v>0</v>
      </c>
      <c r="J437" s="456">
        <v>0</v>
      </c>
      <c r="K437" s="456">
        <v>765</v>
      </c>
      <c r="L437" s="456">
        <v>0</v>
      </c>
    </row>
    <row r="438" spans="1:12" ht="12.75">
      <c r="A438" s="452" t="s">
        <v>264</v>
      </c>
      <c r="B438" s="453" t="s">
        <v>57</v>
      </c>
      <c r="C438" s="453" t="s">
        <v>386</v>
      </c>
      <c r="D438" s="454" t="s">
        <v>387</v>
      </c>
      <c r="E438" s="454" t="s">
        <v>394</v>
      </c>
      <c r="F438" s="454" t="s">
        <v>227</v>
      </c>
      <c r="G438" s="455">
        <v>0</v>
      </c>
      <c r="H438" s="456">
        <v>491</v>
      </c>
      <c r="I438" s="456">
        <v>0</v>
      </c>
      <c r="J438" s="456">
        <v>0</v>
      </c>
      <c r="K438" s="456">
        <v>491</v>
      </c>
      <c r="L438" s="456">
        <v>0</v>
      </c>
    </row>
    <row r="439" spans="1:12" ht="12.75">
      <c r="A439" s="452" t="s">
        <v>265</v>
      </c>
      <c r="B439" s="453" t="s">
        <v>425</v>
      </c>
      <c r="C439" s="453" t="s">
        <v>340</v>
      </c>
      <c r="D439" s="454" t="s">
        <v>216</v>
      </c>
      <c r="E439" s="454" t="s">
        <v>341</v>
      </c>
      <c r="F439" s="454" t="s">
        <v>342</v>
      </c>
      <c r="G439" s="455">
        <v>0</v>
      </c>
      <c r="H439" s="456">
        <v>240</v>
      </c>
      <c r="I439" s="456">
        <v>0</v>
      </c>
      <c r="J439" s="456">
        <v>0</v>
      </c>
      <c r="K439" s="456">
        <v>240</v>
      </c>
      <c r="L439" s="456">
        <v>0</v>
      </c>
    </row>
    <row r="440" spans="1:12" ht="12.75">
      <c r="A440" s="452" t="s">
        <v>265</v>
      </c>
      <c r="B440" s="453" t="s">
        <v>425</v>
      </c>
      <c r="C440" s="453" t="s">
        <v>343</v>
      </c>
      <c r="D440" s="454" t="s">
        <v>217</v>
      </c>
      <c r="E440" s="454" t="s">
        <v>344</v>
      </c>
      <c r="F440" s="454" t="s">
        <v>345</v>
      </c>
      <c r="G440" s="455">
        <v>0</v>
      </c>
      <c r="H440" s="456">
        <v>25</v>
      </c>
      <c r="I440" s="456">
        <v>0</v>
      </c>
      <c r="J440" s="456">
        <v>0</v>
      </c>
      <c r="K440" s="456">
        <v>25</v>
      </c>
      <c r="L440" s="456">
        <v>0</v>
      </c>
    </row>
    <row r="441" spans="1:12" ht="12.75">
      <c r="A441" s="452" t="s">
        <v>265</v>
      </c>
      <c r="B441" s="453" t="s">
        <v>425</v>
      </c>
      <c r="C441" s="453" t="s">
        <v>349</v>
      </c>
      <c r="D441" s="454" t="s">
        <v>222</v>
      </c>
      <c r="E441" s="454" t="s">
        <v>350</v>
      </c>
      <c r="F441" s="454" t="s">
        <v>351</v>
      </c>
      <c r="G441" s="455">
        <v>0</v>
      </c>
      <c r="H441" s="456">
        <v>300</v>
      </c>
      <c r="I441" s="456">
        <v>0</v>
      </c>
      <c r="J441" s="456">
        <v>0</v>
      </c>
      <c r="K441" s="456">
        <v>300</v>
      </c>
      <c r="L441" s="456">
        <v>0</v>
      </c>
    </row>
    <row r="442" spans="1:12" ht="12.75">
      <c r="A442" s="452" t="s">
        <v>265</v>
      </c>
      <c r="B442" s="453" t="s">
        <v>425</v>
      </c>
      <c r="C442" s="453" t="s">
        <v>352</v>
      </c>
      <c r="D442" s="454" t="s">
        <v>224</v>
      </c>
      <c r="E442" s="454" t="s">
        <v>353</v>
      </c>
      <c r="F442" s="454" t="s">
        <v>354</v>
      </c>
      <c r="G442" s="455">
        <v>0</v>
      </c>
      <c r="H442" s="456">
        <v>18</v>
      </c>
      <c r="I442" s="456">
        <v>0</v>
      </c>
      <c r="J442" s="456">
        <v>0</v>
      </c>
      <c r="K442" s="456">
        <v>18</v>
      </c>
      <c r="L442" s="456">
        <v>0</v>
      </c>
    </row>
    <row r="443" spans="1:12" ht="12.75">
      <c r="A443" s="452" t="s">
        <v>265</v>
      </c>
      <c r="B443" s="453" t="s">
        <v>425</v>
      </c>
      <c r="C443" s="453" t="s">
        <v>355</v>
      </c>
      <c r="D443" s="454" t="s">
        <v>225</v>
      </c>
      <c r="E443" s="454" t="s">
        <v>356</v>
      </c>
      <c r="F443" s="454" t="s">
        <v>357</v>
      </c>
      <c r="G443" s="455">
        <v>0</v>
      </c>
      <c r="H443" s="456">
        <v>45</v>
      </c>
      <c r="I443" s="456">
        <v>0</v>
      </c>
      <c r="J443" s="456">
        <v>0</v>
      </c>
      <c r="K443" s="456">
        <v>45</v>
      </c>
      <c r="L443" s="456">
        <v>0</v>
      </c>
    </row>
    <row r="444" spans="1:12" ht="12.75">
      <c r="A444" s="452" t="s">
        <v>265</v>
      </c>
      <c r="B444" s="453" t="s">
        <v>425</v>
      </c>
      <c r="C444" s="453" t="s">
        <v>361</v>
      </c>
      <c r="D444" s="454" t="s">
        <v>362</v>
      </c>
      <c r="E444" s="454" t="s">
        <v>363</v>
      </c>
      <c r="F444" s="454" t="s">
        <v>364</v>
      </c>
      <c r="G444" s="455">
        <v>0</v>
      </c>
      <c r="H444" s="456">
        <v>68</v>
      </c>
      <c r="I444" s="456">
        <v>0</v>
      </c>
      <c r="J444" s="456">
        <v>0</v>
      </c>
      <c r="K444" s="456">
        <v>68</v>
      </c>
      <c r="L444" s="456">
        <v>0</v>
      </c>
    </row>
    <row r="445" spans="1:12" ht="12.75">
      <c r="A445" s="452" t="s">
        <v>265</v>
      </c>
      <c r="B445" s="453" t="s">
        <v>425</v>
      </c>
      <c r="C445" s="453" t="s">
        <v>373</v>
      </c>
      <c r="D445" s="454" t="s">
        <v>219</v>
      </c>
      <c r="E445" s="454" t="s">
        <v>374</v>
      </c>
      <c r="F445" s="454" t="s">
        <v>375</v>
      </c>
      <c r="G445" s="455">
        <v>0</v>
      </c>
      <c r="H445" s="456">
        <v>20</v>
      </c>
      <c r="I445" s="456">
        <v>0</v>
      </c>
      <c r="J445" s="456">
        <v>0</v>
      </c>
      <c r="K445" s="456">
        <v>20</v>
      </c>
      <c r="L445" s="456">
        <v>0</v>
      </c>
    </row>
    <row r="446" spans="1:12" ht="12.75">
      <c r="A446" s="452" t="s">
        <v>265</v>
      </c>
      <c r="B446" s="453" t="s">
        <v>425</v>
      </c>
      <c r="C446" s="453" t="s">
        <v>376</v>
      </c>
      <c r="D446" s="454" t="s">
        <v>218</v>
      </c>
      <c r="E446" s="454" t="s">
        <v>377</v>
      </c>
      <c r="F446" s="454" t="s">
        <v>378</v>
      </c>
      <c r="G446" s="455">
        <v>0</v>
      </c>
      <c r="H446" s="456">
        <v>8</v>
      </c>
      <c r="I446" s="456">
        <v>0</v>
      </c>
      <c r="J446" s="456">
        <v>0</v>
      </c>
      <c r="K446" s="456">
        <v>8</v>
      </c>
      <c r="L446" s="456">
        <v>0</v>
      </c>
    </row>
    <row r="447" spans="1:12" ht="12.75">
      <c r="A447" s="452" t="s">
        <v>265</v>
      </c>
      <c r="B447" s="453" t="s">
        <v>425</v>
      </c>
      <c r="C447" s="453" t="s">
        <v>379</v>
      </c>
      <c r="D447" s="454" t="s">
        <v>229</v>
      </c>
      <c r="E447" s="454" t="s">
        <v>380</v>
      </c>
      <c r="F447" s="454" t="s">
        <v>381</v>
      </c>
      <c r="G447" s="455">
        <v>0</v>
      </c>
      <c r="H447" s="456">
        <v>17</v>
      </c>
      <c r="I447" s="456">
        <v>0</v>
      </c>
      <c r="J447" s="456">
        <v>0</v>
      </c>
      <c r="K447" s="456">
        <v>17</v>
      </c>
      <c r="L447" s="456">
        <v>0</v>
      </c>
    </row>
    <row r="448" spans="1:12" ht="12.75">
      <c r="A448" s="452" t="s">
        <v>265</v>
      </c>
      <c r="B448" s="453" t="s">
        <v>425</v>
      </c>
      <c r="C448" s="453" t="s">
        <v>386</v>
      </c>
      <c r="D448" s="454" t="s">
        <v>387</v>
      </c>
      <c r="E448" s="454" t="s">
        <v>388</v>
      </c>
      <c r="F448" s="454" t="s">
        <v>389</v>
      </c>
      <c r="G448" s="455">
        <v>0</v>
      </c>
      <c r="H448" s="456">
        <v>15</v>
      </c>
      <c r="I448" s="456">
        <v>0</v>
      </c>
      <c r="J448" s="456">
        <v>0</v>
      </c>
      <c r="K448" s="456">
        <v>15</v>
      </c>
      <c r="L448" s="456">
        <v>0</v>
      </c>
    </row>
    <row r="449" spans="1:12" ht="12.75">
      <c r="A449" s="452" t="s">
        <v>265</v>
      </c>
      <c r="B449" s="453" t="s">
        <v>425</v>
      </c>
      <c r="C449" s="453" t="s">
        <v>386</v>
      </c>
      <c r="D449" s="454" t="s">
        <v>387</v>
      </c>
      <c r="E449" s="454" t="s">
        <v>390</v>
      </c>
      <c r="F449" s="454" t="s">
        <v>391</v>
      </c>
      <c r="G449" s="455">
        <v>0</v>
      </c>
      <c r="H449" s="456">
        <v>2541.5</v>
      </c>
      <c r="I449" s="456">
        <v>0</v>
      </c>
      <c r="J449" s="456">
        <v>0</v>
      </c>
      <c r="K449" s="456">
        <v>2541.5</v>
      </c>
      <c r="L449" s="456">
        <v>0</v>
      </c>
    </row>
    <row r="450" spans="1:12" ht="12.75">
      <c r="A450" s="452" t="s">
        <v>265</v>
      </c>
      <c r="B450" s="453" t="s">
        <v>425</v>
      </c>
      <c r="C450" s="453" t="s">
        <v>386</v>
      </c>
      <c r="D450" s="454" t="s">
        <v>387</v>
      </c>
      <c r="E450" s="454" t="s">
        <v>394</v>
      </c>
      <c r="F450" s="454" t="s">
        <v>227</v>
      </c>
      <c r="G450" s="455">
        <v>0</v>
      </c>
      <c r="H450" s="456">
        <v>2459</v>
      </c>
      <c r="I450" s="456">
        <v>0</v>
      </c>
      <c r="J450" s="456">
        <v>0</v>
      </c>
      <c r="K450" s="456">
        <v>2459</v>
      </c>
      <c r="L450" s="456">
        <v>0</v>
      </c>
    </row>
    <row r="451" spans="1:12" ht="12.75">
      <c r="A451" s="452" t="s">
        <v>266</v>
      </c>
      <c r="B451" s="453" t="s">
        <v>426</v>
      </c>
      <c r="C451" s="453" t="s">
        <v>340</v>
      </c>
      <c r="D451" s="454" t="s">
        <v>216</v>
      </c>
      <c r="E451" s="454" t="s">
        <v>341</v>
      </c>
      <c r="F451" s="454" t="s">
        <v>342</v>
      </c>
      <c r="G451" s="455">
        <v>0</v>
      </c>
      <c r="H451" s="456">
        <v>504</v>
      </c>
      <c r="I451" s="456">
        <v>0</v>
      </c>
      <c r="J451" s="456">
        <v>0</v>
      </c>
      <c r="K451" s="456">
        <v>504</v>
      </c>
      <c r="L451" s="456">
        <v>0</v>
      </c>
    </row>
    <row r="452" spans="1:12" ht="12.75">
      <c r="A452" s="452" t="s">
        <v>266</v>
      </c>
      <c r="B452" s="453" t="s">
        <v>426</v>
      </c>
      <c r="C452" s="453" t="s">
        <v>343</v>
      </c>
      <c r="D452" s="454" t="s">
        <v>217</v>
      </c>
      <c r="E452" s="454" t="s">
        <v>344</v>
      </c>
      <c r="F452" s="454" t="s">
        <v>345</v>
      </c>
      <c r="G452" s="455">
        <v>0</v>
      </c>
      <c r="H452" s="456">
        <v>145</v>
      </c>
      <c r="I452" s="456">
        <v>0</v>
      </c>
      <c r="J452" s="456">
        <v>0</v>
      </c>
      <c r="K452" s="456">
        <v>145</v>
      </c>
      <c r="L452" s="456">
        <v>0</v>
      </c>
    </row>
    <row r="453" spans="1:12" ht="12.75">
      <c r="A453" s="452" t="s">
        <v>266</v>
      </c>
      <c r="B453" s="453" t="s">
        <v>426</v>
      </c>
      <c r="C453" s="453" t="s">
        <v>349</v>
      </c>
      <c r="D453" s="454" t="s">
        <v>222</v>
      </c>
      <c r="E453" s="454" t="s">
        <v>350</v>
      </c>
      <c r="F453" s="454" t="s">
        <v>351</v>
      </c>
      <c r="G453" s="455">
        <v>0</v>
      </c>
      <c r="H453" s="456">
        <v>300</v>
      </c>
      <c r="I453" s="456">
        <v>0</v>
      </c>
      <c r="J453" s="456">
        <v>0</v>
      </c>
      <c r="K453" s="456">
        <v>300</v>
      </c>
      <c r="L453" s="456">
        <v>0</v>
      </c>
    </row>
    <row r="454" spans="1:12" ht="12.75">
      <c r="A454" s="452" t="s">
        <v>266</v>
      </c>
      <c r="B454" s="453" t="s">
        <v>426</v>
      </c>
      <c r="C454" s="453" t="s">
        <v>352</v>
      </c>
      <c r="D454" s="454" t="s">
        <v>224</v>
      </c>
      <c r="E454" s="454" t="s">
        <v>353</v>
      </c>
      <c r="F454" s="454" t="s">
        <v>354</v>
      </c>
      <c r="G454" s="455">
        <v>0</v>
      </c>
      <c r="H454" s="456">
        <v>60</v>
      </c>
      <c r="I454" s="456">
        <v>0</v>
      </c>
      <c r="J454" s="456">
        <v>0</v>
      </c>
      <c r="K454" s="456">
        <v>60</v>
      </c>
      <c r="L454" s="456">
        <v>0</v>
      </c>
    </row>
    <row r="455" spans="1:12" ht="12.75">
      <c r="A455" s="452" t="s">
        <v>266</v>
      </c>
      <c r="B455" s="453" t="s">
        <v>426</v>
      </c>
      <c r="C455" s="453" t="s">
        <v>355</v>
      </c>
      <c r="D455" s="454" t="s">
        <v>225</v>
      </c>
      <c r="E455" s="454" t="s">
        <v>356</v>
      </c>
      <c r="F455" s="454" t="s">
        <v>357</v>
      </c>
      <c r="G455" s="455">
        <v>0</v>
      </c>
      <c r="H455" s="456">
        <v>30</v>
      </c>
      <c r="I455" s="456">
        <v>0</v>
      </c>
      <c r="J455" s="456">
        <v>0</v>
      </c>
      <c r="K455" s="456">
        <v>30</v>
      </c>
      <c r="L455" s="456">
        <v>0</v>
      </c>
    </row>
    <row r="456" spans="1:12" ht="12.75">
      <c r="A456" s="452" t="s">
        <v>266</v>
      </c>
      <c r="B456" s="453" t="s">
        <v>426</v>
      </c>
      <c r="C456" s="453" t="s">
        <v>358</v>
      </c>
      <c r="D456" s="454" t="s">
        <v>226</v>
      </c>
      <c r="E456" s="454" t="s">
        <v>359</v>
      </c>
      <c r="F456" s="454" t="s">
        <v>360</v>
      </c>
      <c r="G456" s="455">
        <v>0</v>
      </c>
      <c r="H456" s="456">
        <v>15</v>
      </c>
      <c r="I456" s="456">
        <v>0</v>
      </c>
      <c r="J456" s="456">
        <v>0</v>
      </c>
      <c r="K456" s="456">
        <v>15</v>
      </c>
      <c r="L456" s="456">
        <v>0</v>
      </c>
    </row>
    <row r="457" spans="1:12" ht="12.75">
      <c r="A457" s="452" t="s">
        <v>266</v>
      </c>
      <c r="B457" s="453" t="s">
        <v>426</v>
      </c>
      <c r="C457" s="453" t="s">
        <v>361</v>
      </c>
      <c r="D457" s="454" t="s">
        <v>362</v>
      </c>
      <c r="E457" s="454" t="s">
        <v>363</v>
      </c>
      <c r="F457" s="454" t="s">
        <v>364</v>
      </c>
      <c r="G457" s="455">
        <v>0</v>
      </c>
      <c r="H457" s="456">
        <v>153</v>
      </c>
      <c r="I457" s="456">
        <v>0</v>
      </c>
      <c r="J457" s="456">
        <v>0</v>
      </c>
      <c r="K457" s="456">
        <v>153</v>
      </c>
      <c r="L457" s="456">
        <v>0</v>
      </c>
    </row>
    <row r="458" spans="1:12" ht="12.75">
      <c r="A458" s="452" t="s">
        <v>266</v>
      </c>
      <c r="B458" s="453" t="s">
        <v>426</v>
      </c>
      <c r="C458" s="453" t="s">
        <v>373</v>
      </c>
      <c r="D458" s="454" t="s">
        <v>219</v>
      </c>
      <c r="E458" s="454" t="s">
        <v>374</v>
      </c>
      <c r="F458" s="454" t="s">
        <v>375</v>
      </c>
      <c r="G458" s="455">
        <v>0</v>
      </c>
      <c r="H458" s="456">
        <v>70</v>
      </c>
      <c r="I458" s="456">
        <v>0</v>
      </c>
      <c r="J458" s="456">
        <v>0</v>
      </c>
      <c r="K458" s="456">
        <v>70</v>
      </c>
      <c r="L458" s="456">
        <v>0</v>
      </c>
    </row>
    <row r="459" spans="1:12" ht="12.75">
      <c r="A459" s="452" t="s">
        <v>266</v>
      </c>
      <c r="B459" s="453" t="s">
        <v>426</v>
      </c>
      <c r="C459" s="453" t="s">
        <v>376</v>
      </c>
      <c r="D459" s="454" t="s">
        <v>218</v>
      </c>
      <c r="E459" s="454" t="s">
        <v>377</v>
      </c>
      <c r="F459" s="454" t="s">
        <v>378</v>
      </c>
      <c r="G459" s="455">
        <v>0</v>
      </c>
      <c r="H459" s="456">
        <v>56</v>
      </c>
      <c r="I459" s="456">
        <v>0</v>
      </c>
      <c r="J459" s="456">
        <v>0</v>
      </c>
      <c r="K459" s="456">
        <v>56</v>
      </c>
      <c r="L459" s="456">
        <v>0</v>
      </c>
    </row>
    <row r="460" spans="1:12" ht="12.75">
      <c r="A460" s="452" t="s">
        <v>266</v>
      </c>
      <c r="B460" s="453" t="s">
        <v>426</v>
      </c>
      <c r="C460" s="453" t="s">
        <v>386</v>
      </c>
      <c r="D460" s="454" t="s">
        <v>387</v>
      </c>
      <c r="E460" s="454" t="s">
        <v>388</v>
      </c>
      <c r="F460" s="454" t="s">
        <v>389</v>
      </c>
      <c r="G460" s="455">
        <v>0</v>
      </c>
      <c r="H460" s="456">
        <v>90</v>
      </c>
      <c r="I460" s="456">
        <v>0</v>
      </c>
      <c r="J460" s="456">
        <v>0</v>
      </c>
      <c r="K460" s="456">
        <v>90</v>
      </c>
      <c r="L460" s="456">
        <v>0</v>
      </c>
    </row>
    <row r="461" spans="1:12" ht="12.75">
      <c r="A461" s="452" t="s">
        <v>266</v>
      </c>
      <c r="B461" s="453" t="s">
        <v>426</v>
      </c>
      <c r="C461" s="453" t="s">
        <v>386</v>
      </c>
      <c r="D461" s="454" t="s">
        <v>387</v>
      </c>
      <c r="E461" s="454" t="s">
        <v>390</v>
      </c>
      <c r="F461" s="454" t="s">
        <v>391</v>
      </c>
      <c r="G461" s="455">
        <v>0</v>
      </c>
      <c r="H461" s="456">
        <v>3680.5</v>
      </c>
      <c r="I461" s="456">
        <v>0</v>
      </c>
      <c r="J461" s="456">
        <v>0</v>
      </c>
      <c r="K461" s="456">
        <v>3680.5</v>
      </c>
      <c r="L461" s="456">
        <v>0</v>
      </c>
    </row>
    <row r="462" spans="1:12" ht="12.75">
      <c r="A462" s="452" t="s">
        <v>266</v>
      </c>
      <c r="B462" s="453" t="s">
        <v>426</v>
      </c>
      <c r="C462" s="453" t="s">
        <v>386</v>
      </c>
      <c r="D462" s="454" t="s">
        <v>387</v>
      </c>
      <c r="E462" s="454" t="s">
        <v>394</v>
      </c>
      <c r="F462" s="454" t="s">
        <v>227</v>
      </c>
      <c r="G462" s="455">
        <v>0</v>
      </c>
      <c r="H462" s="456">
        <v>4186</v>
      </c>
      <c r="I462" s="456">
        <v>0</v>
      </c>
      <c r="J462" s="456">
        <v>0</v>
      </c>
      <c r="K462" s="456">
        <v>4186</v>
      </c>
      <c r="L462" s="456">
        <v>0</v>
      </c>
    </row>
    <row r="463" spans="1:12" ht="12.75">
      <c r="A463" s="452" t="s">
        <v>267</v>
      </c>
      <c r="B463" s="453" t="s">
        <v>62</v>
      </c>
      <c r="C463" s="453" t="s">
        <v>340</v>
      </c>
      <c r="D463" s="454" t="s">
        <v>216</v>
      </c>
      <c r="E463" s="454" t="s">
        <v>341</v>
      </c>
      <c r="F463" s="454" t="s">
        <v>342</v>
      </c>
      <c r="G463" s="455">
        <v>0</v>
      </c>
      <c r="H463" s="456">
        <v>444</v>
      </c>
      <c r="I463" s="456">
        <v>0</v>
      </c>
      <c r="J463" s="456">
        <v>0</v>
      </c>
      <c r="K463" s="456">
        <v>444</v>
      </c>
      <c r="L463" s="456">
        <v>0</v>
      </c>
    </row>
    <row r="464" spans="1:12" ht="12.75">
      <c r="A464" s="452" t="s">
        <v>267</v>
      </c>
      <c r="B464" s="453" t="s">
        <v>62</v>
      </c>
      <c r="C464" s="453" t="s">
        <v>343</v>
      </c>
      <c r="D464" s="454" t="s">
        <v>217</v>
      </c>
      <c r="E464" s="454" t="s">
        <v>344</v>
      </c>
      <c r="F464" s="454" t="s">
        <v>345</v>
      </c>
      <c r="G464" s="455">
        <v>0</v>
      </c>
      <c r="H464" s="456">
        <v>10</v>
      </c>
      <c r="I464" s="456">
        <v>0</v>
      </c>
      <c r="J464" s="456">
        <v>0</v>
      </c>
      <c r="K464" s="456">
        <v>10</v>
      </c>
      <c r="L464" s="456">
        <v>0</v>
      </c>
    </row>
    <row r="465" spans="1:12" ht="12.75">
      <c r="A465" s="452" t="s">
        <v>267</v>
      </c>
      <c r="B465" s="453" t="s">
        <v>62</v>
      </c>
      <c r="C465" s="453" t="s">
        <v>349</v>
      </c>
      <c r="D465" s="454" t="s">
        <v>222</v>
      </c>
      <c r="E465" s="454" t="s">
        <v>350</v>
      </c>
      <c r="F465" s="454" t="s">
        <v>351</v>
      </c>
      <c r="G465" s="455">
        <v>0</v>
      </c>
      <c r="H465" s="456">
        <v>100</v>
      </c>
      <c r="I465" s="456">
        <v>0</v>
      </c>
      <c r="J465" s="456">
        <v>0</v>
      </c>
      <c r="K465" s="456">
        <v>100</v>
      </c>
      <c r="L465" s="456">
        <v>0</v>
      </c>
    </row>
    <row r="466" spans="1:12" ht="12.75">
      <c r="A466" s="452" t="s">
        <v>267</v>
      </c>
      <c r="B466" s="453" t="s">
        <v>62</v>
      </c>
      <c r="C466" s="453" t="s">
        <v>352</v>
      </c>
      <c r="D466" s="454" t="s">
        <v>224</v>
      </c>
      <c r="E466" s="454" t="s">
        <v>353</v>
      </c>
      <c r="F466" s="454" t="s">
        <v>354</v>
      </c>
      <c r="G466" s="455">
        <v>0</v>
      </c>
      <c r="H466" s="456">
        <v>30</v>
      </c>
      <c r="I466" s="456">
        <v>0</v>
      </c>
      <c r="J466" s="456">
        <v>0</v>
      </c>
      <c r="K466" s="456">
        <v>30</v>
      </c>
      <c r="L466" s="456">
        <v>0</v>
      </c>
    </row>
    <row r="467" spans="1:12" ht="12.75">
      <c r="A467" s="452" t="s">
        <v>267</v>
      </c>
      <c r="B467" s="453" t="s">
        <v>62</v>
      </c>
      <c r="C467" s="453" t="s">
        <v>361</v>
      </c>
      <c r="D467" s="454" t="s">
        <v>362</v>
      </c>
      <c r="E467" s="454" t="s">
        <v>363</v>
      </c>
      <c r="F467" s="454" t="s">
        <v>364</v>
      </c>
      <c r="G467" s="455">
        <v>0</v>
      </c>
      <c r="H467" s="456">
        <v>212.5</v>
      </c>
      <c r="I467" s="456">
        <v>0</v>
      </c>
      <c r="J467" s="456">
        <v>0</v>
      </c>
      <c r="K467" s="456">
        <v>212.5</v>
      </c>
      <c r="L467" s="456">
        <v>0</v>
      </c>
    </row>
    <row r="468" spans="1:12" ht="12.75">
      <c r="A468" s="452" t="s">
        <v>267</v>
      </c>
      <c r="B468" s="453" t="s">
        <v>62</v>
      </c>
      <c r="C468" s="453" t="s">
        <v>373</v>
      </c>
      <c r="D468" s="454" t="s">
        <v>219</v>
      </c>
      <c r="E468" s="454" t="s">
        <v>374</v>
      </c>
      <c r="F468" s="454" t="s">
        <v>375</v>
      </c>
      <c r="G468" s="455">
        <v>0</v>
      </c>
      <c r="H468" s="456">
        <v>150</v>
      </c>
      <c r="I468" s="456">
        <v>0</v>
      </c>
      <c r="J468" s="456">
        <v>0</v>
      </c>
      <c r="K468" s="456">
        <v>150</v>
      </c>
      <c r="L468" s="456">
        <v>0</v>
      </c>
    </row>
    <row r="469" spans="1:12" ht="12.75">
      <c r="A469" s="452" t="s">
        <v>267</v>
      </c>
      <c r="B469" s="453" t="s">
        <v>62</v>
      </c>
      <c r="C469" s="453" t="s">
        <v>376</v>
      </c>
      <c r="D469" s="454" t="s">
        <v>218</v>
      </c>
      <c r="E469" s="454" t="s">
        <v>377</v>
      </c>
      <c r="F469" s="454" t="s">
        <v>378</v>
      </c>
      <c r="G469" s="455">
        <v>0</v>
      </c>
      <c r="H469" s="456">
        <v>8</v>
      </c>
      <c r="I469" s="456">
        <v>0</v>
      </c>
      <c r="J469" s="456">
        <v>0</v>
      </c>
      <c r="K469" s="456">
        <v>8</v>
      </c>
      <c r="L469" s="456">
        <v>0</v>
      </c>
    </row>
    <row r="470" spans="1:12" ht="12.75">
      <c r="A470" s="452" t="s">
        <v>267</v>
      </c>
      <c r="B470" s="453" t="s">
        <v>62</v>
      </c>
      <c r="C470" s="453" t="s">
        <v>386</v>
      </c>
      <c r="D470" s="454" t="s">
        <v>387</v>
      </c>
      <c r="E470" s="454" t="s">
        <v>388</v>
      </c>
      <c r="F470" s="454" t="s">
        <v>389</v>
      </c>
      <c r="G470" s="455">
        <v>0</v>
      </c>
      <c r="H470" s="456">
        <v>30</v>
      </c>
      <c r="I470" s="456">
        <v>0</v>
      </c>
      <c r="J470" s="456">
        <v>0</v>
      </c>
      <c r="K470" s="456">
        <v>30</v>
      </c>
      <c r="L470" s="456">
        <v>0</v>
      </c>
    </row>
    <row r="471" spans="1:12" ht="12.75">
      <c r="A471" s="452" t="s">
        <v>267</v>
      </c>
      <c r="B471" s="453" t="s">
        <v>62</v>
      </c>
      <c r="C471" s="453" t="s">
        <v>386</v>
      </c>
      <c r="D471" s="454" t="s">
        <v>387</v>
      </c>
      <c r="E471" s="454" t="s">
        <v>390</v>
      </c>
      <c r="F471" s="454" t="s">
        <v>391</v>
      </c>
      <c r="G471" s="455">
        <v>0</v>
      </c>
      <c r="H471" s="456">
        <v>1734</v>
      </c>
      <c r="I471" s="456">
        <v>0</v>
      </c>
      <c r="J471" s="456">
        <v>0</v>
      </c>
      <c r="K471" s="456">
        <v>1734</v>
      </c>
      <c r="L471" s="456">
        <v>0</v>
      </c>
    </row>
    <row r="472" spans="1:12" ht="12.75">
      <c r="A472" s="452" t="s">
        <v>267</v>
      </c>
      <c r="B472" s="453" t="s">
        <v>62</v>
      </c>
      <c r="C472" s="453" t="s">
        <v>386</v>
      </c>
      <c r="D472" s="454" t="s">
        <v>387</v>
      </c>
      <c r="E472" s="454" t="s">
        <v>394</v>
      </c>
      <c r="F472" s="454" t="s">
        <v>227</v>
      </c>
      <c r="G472" s="455">
        <v>0</v>
      </c>
      <c r="H472" s="456">
        <v>937</v>
      </c>
      <c r="I472" s="456">
        <v>0</v>
      </c>
      <c r="J472" s="456">
        <v>0</v>
      </c>
      <c r="K472" s="456">
        <v>937</v>
      </c>
      <c r="L472" s="456">
        <v>0</v>
      </c>
    </row>
    <row r="473" spans="1:12" ht="12.75">
      <c r="A473" s="452" t="s">
        <v>268</v>
      </c>
      <c r="B473" s="453" t="s">
        <v>0</v>
      </c>
      <c r="C473" s="453" t="s">
        <v>340</v>
      </c>
      <c r="D473" s="454" t="s">
        <v>216</v>
      </c>
      <c r="E473" s="454" t="s">
        <v>341</v>
      </c>
      <c r="F473" s="454" t="s">
        <v>342</v>
      </c>
      <c r="G473" s="455">
        <v>0</v>
      </c>
      <c r="H473" s="456">
        <v>480</v>
      </c>
      <c r="I473" s="456">
        <v>0</v>
      </c>
      <c r="J473" s="456">
        <v>0</v>
      </c>
      <c r="K473" s="456">
        <v>480</v>
      </c>
      <c r="L473" s="456">
        <v>0</v>
      </c>
    </row>
    <row r="474" spans="1:12" ht="12.75">
      <c r="A474" s="452" t="s">
        <v>268</v>
      </c>
      <c r="B474" s="453" t="s">
        <v>0</v>
      </c>
      <c r="C474" s="453" t="s">
        <v>343</v>
      </c>
      <c r="D474" s="454" t="s">
        <v>217</v>
      </c>
      <c r="E474" s="454" t="s">
        <v>344</v>
      </c>
      <c r="F474" s="454" t="s">
        <v>345</v>
      </c>
      <c r="G474" s="455">
        <v>0</v>
      </c>
      <c r="H474" s="456">
        <v>5</v>
      </c>
      <c r="I474" s="456">
        <v>0</v>
      </c>
      <c r="J474" s="456">
        <v>0</v>
      </c>
      <c r="K474" s="456">
        <v>5</v>
      </c>
      <c r="L474" s="456">
        <v>0</v>
      </c>
    </row>
    <row r="475" spans="1:12" ht="12.75">
      <c r="A475" s="452" t="s">
        <v>268</v>
      </c>
      <c r="B475" s="453" t="s">
        <v>0</v>
      </c>
      <c r="C475" s="453" t="s">
        <v>349</v>
      </c>
      <c r="D475" s="454" t="s">
        <v>222</v>
      </c>
      <c r="E475" s="454" t="s">
        <v>350</v>
      </c>
      <c r="F475" s="454" t="s">
        <v>351</v>
      </c>
      <c r="G475" s="455">
        <v>0</v>
      </c>
      <c r="H475" s="456">
        <v>400</v>
      </c>
      <c r="I475" s="456">
        <v>0</v>
      </c>
      <c r="J475" s="456">
        <v>0</v>
      </c>
      <c r="K475" s="456">
        <v>400</v>
      </c>
      <c r="L475" s="456">
        <v>0</v>
      </c>
    </row>
    <row r="476" spans="1:12" ht="12.75">
      <c r="A476" s="452" t="s">
        <v>268</v>
      </c>
      <c r="B476" s="453" t="s">
        <v>0</v>
      </c>
      <c r="C476" s="453" t="s">
        <v>355</v>
      </c>
      <c r="D476" s="454" t="s">
        <v>225</v>
      </c>
      <c r="E476" s="454" t="s">
        <v>356</v>
      </c>
      <c r="F476" s="454" t="s">
        <v>357</v>
      </c>
      <c r="G476" s="455">
        <v>0</v>
      </c>
      <c r="H476" s="456">
        <v>15</v>
      </c>
      <c r="I476" s="456">
        <v>0</v>
      </c>
      <c r="J476" s="456">
        <v>0</v>
      </c>
      <c r="K476" s="456">
        <v>15</v>
      </c>
      <c r="L476" s="456">
        <v>0</v>
      </c>
    </row>
    <row r="477" spans="1:12" ht="12.75">
      <c r="A477" s="452" t="s">
        <v>268</v>
      </c>
      <c r="B477" s="453" t="s">
        <v>0</v>
      </c>
      <c r="C477" s="453" t="s">
        <v>361</v>
      </c>
      <c r="D477" s="454" t="s">
        <v>362</v>
      </c>
      <c r="E477" s="454" t="s">
        <v>363</v>
      </c>
      <c r="F477" s="454" t="s">
        <v>364</v>
      </c>
      <c r="G477" s="455">
        <v>0</v>
      </c>
      <c r="H477" s="456">
        <v>161.5</v>
      </c>
      <c r="I477" s="456">
        <v>0</v>
      </c>
      <c r="J477" s="456">
        <v>0</v>
      </c>
      <c r="K477" s="456">
        <v>161.5</v>
      </c>
      <c r="L477" s="456">
        <v>0</v>
      </c>
    </row>
    <row r="478" spans="1:12" ht="12.75">
      <c r="A478" s="452" t="s">
        <v>268</v>
      </c>
      <c r="B478" s="453" t="s">
        <v>0</v>
      </c>
      <c r="C478" s="453" t="s">
        <v>373</v>
      </c>
      <c r="D478" s="454" t="s">
        <v>219</v>
      </c>
      <c r="E478" s="454" t="s">
        <v>374</v>
      </c>
      <c r="F478" s="454" t="s">
        <v>375</v>
      </c>
      <c r="G478" s="455">
        <v>0</v>
      </c>
      <c r="H478" s="456">
        <v>140</v>
      </c>
      <c r="I478" s="456">
        <v>0</v>
      </c>
      <c r="J478" s="456">
        <v>0</v>
      </c>
      <c r="K478" s="456">
        <v>140</v>
      </c>
      <c r="L478" s="456">
        <v>0</v>
      </c>
    </row>
    <row r="479" spans="1:12" ht="12.75">
      <c r="A479" s="452" t="s">
        <v>268</v>
      </c>
      <c r="B479" s="453" t="s">
        <v>0</v>
      </c>
      <c r="C479" s="453" t="s">
        <v>386</v>
      </c>
      <c r="D479" s="454" t="s">
        <v>387</v>
      </c>
      <c r="E479" s="454" t="s">
        <v>388</v>
      </c>
      <c r="F479" s="454" t="s">
        <v>389</v>
      </c>
      <c r="G479" s="455">
        <v>0</v>
      </c>
      <c r="H479" s="456">
        <v>90</v>
      </c>
      <c r="I479" s="456">
        <v>0</v>
      </c>
      <c r="J479" s="456">
        <v>0</v>
      </c>
      <c r="K479" s="456">
        <v>90</v>
      </c>
      <c r="L479" s="456">
        <v>0</v>
      </c>
    </row>
    <row r="480" spans="1:12" ht="12.75">
      <c r="A480" s="452" t="s">
        <v>268</v>
      </c>
      <c r="B480" s="453" t="s">
        <v>0</v>
      </c>
      <c r="C480" s="453" t="s">
        <v>386</v>
      </c>
      <c r="D480" s="454" t="s">
        <v>387</v>
      </c>
      <c r="E480" s="454" t="s">
        <v>390</v>
      </c>
      <c r="F480" s="454" t="s">
        <v>391</v>
      </c>
      <c r="G480" s="455">
        <v>0</v>
      </c>
      <c r="H480" s="456">
        <v>1147.5</v>
      </c>
      <c r="I480" s="456">
        <v>0</v>
      </c>
      <c r="J480" s="456">
        <v>0</v>
      </c>
      <c r="K480" s="456">
        <v>1147.5</v>
      </c>
      <c r="L480" s="456">
        <v>0</v>
      </c>
    </row>
    <row r="481" spans="1:12" ht="12.75">
      <c r="A481" s="452" t="s">
        <v>268</v>
      </c>
      <c r="B481" s="453" t="s">
        <v>0</v>
      </c>
      <c r="C481" s="453" t="s">
        <v>386</v>
      </c>
      <c r="D481" s="454" t="s">
        <v>387</v>
      </c>
      <c r="E481" s="454" t="s">
        <v>394</v>
      </c>
      <c r="F481" s="454" t="s">
        <v>227</v>
      </c>
      <c r="G481" s="455">
        <v>0</v>
      </c>
      <c r="H481" s="456">
        <v>671</v>
      </c>
      <c r="I481" s="456">
        <v>0</v>
      </c>
      <c r="J481" s="456">
        <v>0</v>
      </c>
      <c r="K481" s="456">
        <v>671</v>
      </c>
      <c r="L481" s="456">
        <v>0</v>
      </c>
    </row>
    <row r="482" spans="1:12" ht="12.75">
      <c r="A482" s="452" t="s">
        <v>269</v>
      </c>
      <c r="B482" s="453" t="s">
        <v>427</v>
      </c>
      <c r="C482" s="453" t="s">
        <v>340</v>
      </c>
      <c r="D482" s="454" t="s">
        <v>216</v>
      </c>
      <c r="E482" s="454" t="s">
        <v>341</v>
      </c>
      <c r="F482" s="454" t="s">
        <v>342</v>
      </c>
      <c r="G482" s="455">
        <v>0</v>
      </c>
      <c r="H482" s="456">
        <v>270</v>
      </c>
      <c r="I482" s="456">
        <v>0</v>
      </c>
      <c r="J482" s="456">
        <v>0</v>
      </c>
      <c r="K482" s="456">
        <v>270</v>
      </c>
      <c r="L482" s="456">
        <v>0</v>
      </c>
    </row>
    <row r="483" spans="1:12" ht="12.75">
      <c r="A483" s="452" t="s">
        <v>269</v>
      </c>
      <c r="B483" s="453" t="s">
        <v>427</v>
      </c>
      <c r="C483" s="453" t="s">
        <v>343</v>
      </c>
      <c r="D483" s="454" t="s">
        <v>217</v>
      </c>
      <c r="E483" s="454" t="s">
        <v>344</v>
      </c>
      <c r="F483" s="454" t="s">
        <v>345</v>
      </c>
      <c r="G483" s="455">
        <v>0</v>
      </c>
      <c r="H483" s="456">
        <v>50</v>
      </c>
      <c r="I483" s="456">
        <v>0</v>
      </c>
      <c r="J483" s="456">
        <v>0</v>
      </c>
      <c r="K483" s="456">
        <v>50</v>
      </c>
      <c r="L483" s="456">
        <v>0</v>
      </c>
    </row>
    <row r="484" spans="1:12" ht="12.75">
      <c r="A484" s="452" t="s">
        <v>269</v>
      </c>
      <c r="B484" s="453" t="s">
        <v>427</v>
      </c>
      <c r="C484" s="453" t="s">
        <v>349</v>
      </c>
      <c r="D484" s="454" t="s">
        <v>222</v>
      </c>
      <c r="E484" s="454" t="s">
        <v>350</v>
      </c>
      <c r="F484" s="454" t="s">
        <v>351</v>
      </c>
      <c r="G484" s="455">
        <v>0</v>
      </c>
      <c r="H484" s="456">
        <v>200</v>
      </c>
      <c r="I484" s="456">
        <v>0</v>
      </c>
      <c r="J484" s="456">
        <v>0</v>
      </c>
      <c r="K484" s="456">
        <v>200</v>
      </c>
      <c r="L484" s="456">
        <v>0</v>
      </c>
    </row>
    <row r="485" spans="1:12" ht="12.75">
      <c r="A485" s="452" t="s">
        <v>269</v>
      </c>
      <c r="B485" s="453" t="s">
        <v>427</v>
      </c>
      <c r="C485" s="453" t="s">
        <v>352</v>
      </c>
      <c r="D485" s="454" t="s">
        <v>224</v>
      </c>
      <c r="E485" s="454" t="s">
        <v>353</v>
      </c>
      <c r="F485" s="454" t="s">
        <v>354</v>
      </c>
      <c r="G485" s="455">
        <v>0</v>
      </c>
      <c r="H485" s="456">
        <v>6</v>
      </c>
      <c r="I485" s="456">
        <v>0</v>
      </c>
      <c r="J485" s="456">
        <v>0</v>
      </c>
      <c r="K485" s="456">
        <v>6</v>
      </c>
      <c r="L485" s="456">
        <v>0</v>
      </c>
    </row>
    <row r="486" spans="1:12" ht="12.75">
      <c r="A486" s="452" t="s">
        <v>269</v>
      </c>
      <c r="B486" s="453" t="s">
        <v>427</v>
      </c>
      <c r="C486" s="453" t="s">
        <v>355</v>
      </c>
      <c r="D486" s="454" t="s">
        <v>225</v>
      </c>
      <c r="E486" s="454" t="s">
        <v>356</v>
      </c>
      <c r="F486" s="454" t="s">
        <v>357</v>
      </c>
      <c r="G486" s="455">
        <v>0</v>
      </c>
      <c r="H486" s="456">
        <v>45</v>
      </c>
      <c r="I486" s="456">
        <v>0</v>
      </c>
      <c r="J486" s="456">
        <v>0</v>
      </c>
      <c r="K486" s="456">
        <v>45</v>
      </c>
      <c r="L486" s="456">
        <v>0</v>
      </c>
    </row>
    <row r="487" spans="1:12" ht="12.75">
      <c r="A487" s="452" t="s">
        <v>269</v>
      </c>
      <c r="B487" s="453" t="s">
        <v>427</v>
      </c>
      <c r="C487" s="453" t="s">
        <v>361</v>
      </c>
      <c r="D487" s="454" t="s">
        <v>362</v>
      </c>
      <c r="E487" s="454" t="s">
        <v>363</v>
      </c>
      <c r="F487" s="454" t="s">
        <v>364</v>
      </c>
      <c r="G487" s="455">
        <v>0</v>
      </c>
      <c r="H487" s="456">
        <v>59.5</v>
      </c>
      <c r="I487" s="456">
        <v>0</v>
      </c>
      <c r="J487" s="456">
        <v>0</v>
      </c>
      <c r="K487" s="456">
        <v>59.5</v>
      </c>
      <c r="L487" s="456">
        <v>0</v>
      </c>
    </row>
    <row r="488" spans="1:12" ht="12.75">
      <c r="A488" s="452" t="s">
        <v>269</v>
      </c>
      <c r="B488" s="453" t="s">
        <v>427</v>
      </c>
      <c r="C488" s="453" t="s">
        <v>373</v>
      </c>
      <c r="D488" s="454" t="s">
        <v>219</v>
      </c>
      <c r="E488" s="454" t="s">
        <v>374</v>
      </c>
      <c r="F488" s="454" t="s">
        <v>375</v>
      </c>
      <c r="G488" s="455">
        <v>0</v>
      </c>
      <c r="H488" s="456">
        <v>80</v>
      </c>
      <c r="I488" s="456">
        <v>0</v>
      </c>
      <c r="J488" s="456">
        <v>0</v>
      </c>
      <c r="K488" s="456">
        <v>80</v>
      </c>
      <c r="L488" s="456">
        <v>0</v>
      </c>
    </row>
    <row r="489" spans="1:12" ht="12.75">
      <c r="A489" s="452" t="s">
        <v>269</v>
      </c>
      <c r="B489" s="453" t="s">
        <v>427</v>
      </c>
      <c r="C489" s="453" t="s">
        <v>376</v>
      </c>
      <c r="D489" s="454" t="s">
        <v>218</v>
      </c>
      <c r="E489" s="454" t="s">
        <v>377</v>
      </c>
      <c r="F489" s="454" t="s">
        <v>378</v>
      </c>
      <c r="G489" s="455">
        <v>0</v>
      </c>
      <c r="H489" s="456">
        <v>8</v>
      </c>
      <c r="I489" s="456">
        <v>0</v>
      </c>
      <c r="J489" s="456">
        <v>0</v>
      </c>
      <c r="K489" s="456">
        <v>8</v>
      </c>
      <c r="L489" s="456">
        <v>0</v>
      </c>
    </row>
    <row r="490" spans="1:12" ht="12.75">
      <c r="A490" s="452" t="s">
        <v>269</v>
      </c>
      <c r="B490" s="453" t="s">
        <v>427</v>
      </c>
      <c r="C490" s="453" t="s">
        <v>386</v>
      </c>
      <c r="D490" s="454" t="s">
        <v>387</v>
      </c>
      <c r="E490" s="454" t="s">
        <v>388</v>
      </c>
      <c r="F490" s="454" t="s">
        <v>389</v>
      </c>
      <c r="G490" s="455">
        <v>0</v>
      </c>
      <c r="H490" s="456">
        <v>30</v>
      </c>
      <c r="I490" s="456">
        <v>0</v>
      </c>
      <c r="J490" s="456">
        <v>0</v>
      </c>
      <c r="K490" s="456">
        <v>30</v>
      </c>
      <c r="L490" s="456">
        <v>0</v>
      </c>
    </row>
    <row r="491" spans="1:12" ht="12.75">
      <c r="A491" s="452" t="s">
        <v>269</v>
      </c>
      <c r="B491" s="453" t="s">
        <v>427</v>
      </c>
      <c r="C491" s="453" t="s">
        <v>386</v>
      </c>
      <c r="D491" s="454" t="s">
        <v>387</v>
      </c>
      <c r="E491" s="454" t="s">
        <v>390</v>
      </c>
      <c r="F491" s="454" t="s">
        <v>391</v>
      </c>
      <c r="G491" s="455">
        <v>0</v>
      </c>
      <c r="H491" s="456">
        <v>1360</v>
      </c>
      <c r="I491" s="456">
        <v>0</v>
      </c>
      <c r="J491" s="456">
        <v>0</v>
      </c>
      <c r="K491" s="456">
        <v>1360</v>
      </c>
      <c r="L491" s="456">
        <v>0</v>
      </c>
    </row>
    <row r="492" spans="1:12" ht="12.75">
      <c r="A492" s="452" t="s">
        <v>269</v>
      </c>
      <c r="B492" s="453" t="s">
        <v>427</v>
      </c>
      <c r="C492" s="453" t="s">
        <v>386</v>
      </c>
      <c r="D492" s="454" t="s">
        <v>387</v>
      </c>
      <c r="E492" s="454" t="s">
        <v>394</v>
      </c>
      <c r="F492" s="454" t="s">
        <v>227</v>
      </c>
      <c r="G492" s="455">
        <v>0</v>
      </c>
      <c r="H492" s="456">
        <v>6735</v>
      </c>
      <c r="I492" s="456">
        <v>0</v>
      </c>
      <c r="J492" s="456">
        <v>0</v>
      </c>
      <c r="K492" s="456">
        <v>6735</v>
      </c>
      <c r="L492" s="456">
        <v>0</v>
      </c>
    </row>
    <row r="493" spans="1:12" ht="12.75">
      <c r="A493" s="452" t="s">
        <v>270</v>
      </c>
      <c r="B493" s="453" t="s">
        <v>148</v>
      </c>
      <c r="C493" s="453" t="s">
        <v>333</v>
      </c>
      <c r="D493" s="454" t="s">
        <v>334</v>
      </c>
      <c r="E493" s="454" t="s">
        <v>335</v>
      </c>
      <c r="F493" s="454" t="s">
        <v>336</v>
      </c>
      <c r="G493" s="455">
        <v>0</v>
      </c>
      <c r="H493" s="456">
        <v>64</v>
      </c>
      <c r="I493" s="456">
        <v>0</v>
      </c>
      <c r="J493" s="456">
        <v>0</v>
      </c>
      <c r="K493" s="456">
        <v>64</v>
      </c>
      <c r="L493" s="456">
        <v>0</v>
      </c>
    </row>
    <row r="494" spans="1:12" ht="12.75">
      <c r="A494" s="452" t="s">
        <v>270</v>
      </c>
      <c r="B494" s="453" t="s">
        <v>148</v>
      </c>
      <c r="C494" s="453" t="s">
        <v>337</v>
      </c>
      <c r="D494" s="454" t="s">
        <v>220</v>
      </c>
      <c r="E494" s="454" t="s">
        <v>338</v>
      </c>
      <c r="F494" s="454" t="s">
        <v>339</v>
      </c>
      <c r="G494" s="455">
        <v>0</v>
      </c>
      <c r="H494" s="456">
        <v>3280</v>
      </c>
      <c r="I494" s="456">
        <v>0</v>
      </c>
      <c r="J494" s="456">
        <v>0</v>
      </c>
      <c r="K494" s="456">
        <v>3280</v>
      </c>
      <c r="L494" s="456">
        <v>0</v>
      </c>
    </row>
    <row r="495" spans="1:12" ht="12.75">
      <c r="A495" s="452" t="s">
        <v>270</v>
      </c>
      <c r="B495" s="453" t="s">
        <v>148</v>
      </c>
      <c r="C495" s="453" t="s">
        <v>340</v>
      </c>
      <c r="D495" s="454" t="s">
        <v>216</v>
      </c>
      <c r="E495" s="454" t="s">
        <v>341</v>
      </c>
      <c r="F495" s="454" t="s">
        <v>342</v>
      </c>
      <c r="G495" s="455">
        <v>0</v>
      </c>
      <c r="H495" s="456">
        <v>2676</v>
      </c>
      <c r="I495" s="456">
        <v>0</v>
      </c>
      <c r="J495" s="456">
        <v>0</v>
      </c>
      <c r="K495" s="456">
        <v>2676</v>
      </c>
      <c r="L495" s="456">
        <v>0</v>
      </c>
    </row>
    <row r="496" spans="1:12" ht="12.75">
      <c r="A496" s="452" t="s">
        <v>270</v>
      </c>
      <c r="B496" s="453" t="s">
        <v>148</v>
      </c>
      <c r="C496" s="453" t="s">
        <v>343</v>
      </c>
      <c r="D496" s="454" t="s">
        <v>217</v>
      </c>
      <c r="E496" s="454" t="s">
        <v>344</v>
      </c>
      <c r="F496" s="454" t="s">
        <v>345</v>
      </c>
      <c r="G496" s="455">
        <v>0</v>
      </c>
      <c r="H496" s="456">
        <v>369</v>
      </c>
      <c r="I496" s="456">
        <v>0</v>
      </c>
      <c r="J496" s="456">
        <v>0</v>
      </c>
      <c r="K496" s="456">
        <v>369</v>
      </c>
      <c r="L496" s="456">
        <v>0</v>
      </c>
    </row>
    <row r="497" spans="1:12" ht="12.75">
      <c r="A497" s="452" t="s">
        <v>270</v>
      </c>
      <c r="B497" s="453" t="s">
        <v>148</v>
      </c>
      <c r="C497" s="453" t="s">
        <v>346</v>
      </c>
      <c r="D497" s="454" t="s">
        <v>221</v>
      </c>
      <c r="E497" s="454" t="s">
        <v>347</v>
      </c>
      <c r="F497" s="454" t="s">
        <v>348</v>
      </c>
      <c r="G497" s="455">
        <v>0</v>
      </c>
      <c r="H497" s="456">
        <v>103.5</v>
      </c>
      <c r="I497" s="456">
        <v>0</v>
      </c>
      <c r="J497" s="456">
        <v>0</v>
      </c>
      <c r="K497" s="456">
        <v>103.5</v>
      </c>
      <c r="L497" s="456">
        <v>0</v>
      </c>
    </row>
    <row r="498" spans="1:12" ht="12.75">
      <c r="A498" s="452" t="s">
        <v>270</v>
      </c>
      <c r="B498" s="453" t="s">
        <v>148</v>
      </c>
      <c r="C498" s="453" t="s">
        <v>349</v>
      </c>
      <c r="D498" s="454" t="s">
        <v>222</v>
      </c>
      <c r="E498" s="454" t="s">
        <v>350</v>
      </c>
      <c r="F498" s="454" t="s">
        <v>351</v>
      </c>
      <c r="G498" s="455">
        <v>0</v>
      </c>
      <c r="H498" s="456">
        <v>5400</v>
      </c>
      <c r="I498" s="456">
        <v>0</v>
      </c>
      <c r="J498" s="456">
        <v>0</v>
      </c>
      <c r="K498" s="456">
        <v>5400</v>
      </c>
      <c r="L498" s="456">
        <v>0</v>
      </c>
    </row>
    <row r="499" spans="1:12" ht="12.75">
      <c r="A499" s="452" t="s">
        <v>270</v>
      </c>
      <c r="B499" s="453" t="s">
        <v>148</v>
      </c>
      <c r="C499" s="453" t="s">
        <v>428</v>
      </c>
      <c r="D499" s="454" t="s">
        <v>223</v>
      </c>
      <c r="E499" s="454" t="s">
        <v>429</v>
      </c>
      <c r="F499" s="454" t="s">
        <v>430</v>
      </c>
      <c r="G499" s="455">
        <v>0</v>
      </c>
      <c r="H499" s="456">
        <v>340</v>
      </c>
      <c r="I499" s="456">
        <v>0</v>
      </c>
      <c r="J499" s="456">
        <v>0</v>
      </c>
      <c r="K499" s="456">
        <v>340</v>
      </c>
      <c r="L499" s="456">
        <v>0</v>
      </c>
    </row>
    <row r="500" spans="1:12" ht="12.75">
      <c r="A500" s="452" t="s">
        <v>270</v>
      </c>
      <c r="B500" s="453" t="s">
        <v>148</v>
      </c>
      <c r="C500" s="453" t="s">
        <v>352</v>
      </c>
      <c r="D500" s="454" t="s">
        <v>224</v>
      </c>
      <c r="E500" s="454" t="s">
        <v>353</v>
      </c>
      <c r="F500" s="454" t="s">
        <v>354</v>
      </c>
      <c r="G500" s="455">
        <v>0</v>
      </c>
      <c r="H500" s="456">
        <v>420</v>
      </c>
      <c r="I500" s="456">
        <v>0</v>
      </c>
      <c r="J500" s="456">
        <v>0</v>
      </c>
      <c r="K500" s="456">
        <v>419.5</v>
      </c>
      <c r="L500" s="456">
        <v>0.5</v>
      </c>
    </row>
    <row r="501" spans="1:12" ht="12.75">
      <c r="A501" s="452" t="s">
        <v>270</v>
      </c>
      <c r="B501" s="453" t="s">
        <v>148</v>
      </c>
      <c r="C501" s="453" t="s">
        <v>355</v>
      </c>
      <c r="D501" s="454" t="s">
        <v>225</v>
      </c>
      <c r="E501" s="454" t="s">
        <v>356</v>
      </c>
      <c r="F501" s="454" t="s">
        <v>357</v>
      </c>
      <c r="G501" s="455">
        <v>0</v>
      </c>
      <c r="H501" s="456">
        <v>831</v>
      </c>
      <c r="I501" s="456">
        <v>0</v>
      </c>
      <c r="J501" s="456">
        <v>0</v>
      </c>
      <c r="K501" s="456">
        <v>831</v>
      </c>
      <c r="L501" s="456">
        <v>0</v>
      </c>
    </row>
    <row r="502" spans="1:12" ht="12.75">
      <c r="A502" s="452" t="s">
        <v>270</v>
      </c>
      <c r="B502" s="453" t="s">
        <v>148</v>
      </c>
      <c r="C502" s="453" t="s">
        <v>358</v>
      </c>
      <c r="D502" s="454" t="s">
        <v>226</v>
      </c>
      <c r="E502" s="454" t="s">
        <v>359</v>
      </c>
      <c r="F502" s="454" t="s">
        <v>360</v>
      </c>
      <c r="G502" s="455">
        <v>0</v>
      </c>
      <c r="H502" s="456">
        <v>167</v>
      </c>
      <c r="I502" s="456">
        <v>0</v>
      </c>
      <c r="J502" s="456">
        <v>0</v>
      </c>
      <c r="K502" s="456">
        <v>166.5</v>
      </c>
      <c r="L502" s="456">
        <v>0.5</v>
      </c>
    </row>
    <row r="503" spans="1:12" ht="12.75">
      <c r="A503" s="452" t="s">
        <v>270</v>
      </c>
      <c r="B503" s="453" t="s">
        <v>148</v>
      </c>
      <c r="C503" s="453" t="s">
        <v>361</v>
      </c>
      <c r="D503" s="454" t="s">
        <v>362</v>
      </c>
      <c r="E503" s="454" t="s">
        <v>363</v>
      </c>
      <c r="F503" s="454" t="s">
        <v>364</v>
      </c>
      <c r="G503" s="455">
        <v>0</v>
      </c>
      <c r="H503" s="456">
        <v>807.5</v>
      </c>
      <c r="I503" s="456">
        <v>0</v>
      </c>
      <c r="J503" s="456">
        <v>0</v>
      </c>
      <c r="K503" s="456">
        <v>807.5</v>
      </c>
      <c r="L503" s="456">
        <v>0</v>
      </c>
    </row>
    <row r="504" spans="1:12" ht="12.75">
      <c r="A504" s="452" t="s">
        <v>270</v>
      </c>
      <c r="B504" s="453" t="s">
        <v>148</v>
      </c>
      <c r="C504" s="453" t="s">
        <v>365</v>
      </c>
      <c r="D504" s="454" t="s">
        <v>366</v>
      </c>
      <c r="E504" s="454" t="s">
        <v>367</v>
      </c>
      <c r="F504" s="454" t="s">
        <v>368</v>
      </c>
      <c r="G504" s="455">
        <v>0</v>
      </c>
      <c r="H504" s="456">
        <v>170</v>
      </c>
      <c r="I504" s="456">
        <v>0</v>
      </c>
      <c r="J504" s="456">
        <v>0</v>
      </c>
      <c r="K504" s="456">
        <v>170</v>
      </c>
      <c r="L504" s="456">
        <v>0</v>
      </c>
    </row>
    <row r="505" spans="1:12" ht="12.75">
      <c r="A505" s="452" t="s">
        <v>270</v>
      </c>
      <c r="B505" s="453" t="s">
        <v>148</v>
      </c>
      <c r="C505" s="453" t="s">
        <v>419</v>
      </c>
      <c r="D505" s="454" t="s">
        <v>420</v>
      </c>
      <c r="E505" s="454" t="s">
        <v>421</v>
      </c>
      <c r="F505" s="454" t="s">
        <v>422</v>
      </c>
      <c r="G505" s="455">
        <v>0</v>
      </c>
      <c r="H505" s="456">
        <v>25</v>
      </c>
      <c r="I505" s="456">
        <v>0</v>
      </c>
      <c r="J505" s="456">
        <v>0</v>
      </c>
      <c r="K505" s="456">
        <v>25</v>
      </c>
      <c r="L505" s="456">
        <v>0</v>
      </c>
    </row>
    <row r="506" spans="1:12" ht="12.75">
      <c r="A506" s="452" t="s">
        <v>270</v>
      </c>
      <c r="B506" s="453" t="s">
        <v>148</v>
      </c>
      <c r="C506" s="453" t="s">
        <v>369</v>
      </c>
      <c r="D506" s="454" t="s">
        <v>370</v>
      </c>
      <c r="E506" s="454" t="s">
        <v>371</v>
      </c>
      <c r="F506" s="454" t="s">
        <v>372</v>
      </c>
      <c r="G506" s="455">
        <v>0</v>
      </c>
      <c r="H506" s="456">
        <v>15</v>
      </c>
      <c r="I506" s="456">
        <v>0</v>
      </c>
      <c r="J506" s="456">
        <v>0</v>
      </c>
      <c r="K506" s="456">
        <v>15</v>
      </c>
      <c r="L506" s="456">
        <v>0</v>
      </c>
    </row>
    <row r="507" spans="1:12" ht="12.75">
      <c r="A507" s="452" t="s">
        <v>270</v>
      </c>
      <c r="B507" s="453" t="s">
        <v>148</v>
      </c>
      <c r="C507" s="453" t="s">
        <v>373</v>
      </c>
      <c r="D507" s="454" t="s">
        <v>219</v>
      </c>
      <c r="E507" s="454" t="s">
        <v>374</v>
      </c>
      <c r="F507" s="454" t="s">
        <v>375</v>
      </c>
      <c r="G507" s="455">
        <v>0</v>
      </c>
      <c r="H507" s="456">
        <v>800</v>
      </c>
      <c r="I507" s="456">
        <v>0</v>
      </c>
      <c r="J507" s="456">
        <v>0</v>
      </c>
      <c r="K507" s="456">
        <v>800</v>
      </c>
      <c r="L507" s="456">
        <v>0</v>
      </c>
    </row>
    <row r="508" spans="1:12" ht="12.75">
      <c r="A508" s="452" t="s">
        <v>270</v>
      </c>
      <c r="B508" s="453" t="s">
        <v>148</v>
      </c>
      <c r="C508" s="453" t="s">
        <v>376</v>
      </c>
      <c r="D508" s="454" t="s">
        <v>218</v>
      </c>
      <c r="E508" s="454" t="s">
        <v>377</v>
      </c>
      <c r="F508" s="454" t="s">
        <v>378</v>
      </c>
      <c r="G508" s="455">
        <v>0</v>
      </c>
      <c r="H508" s="456">
        <v>155.5</v>
      </c>
      <c r="I508" s="456">
        <v>0</v>
      </c>
      <c r="J508" s="456">
        <v>0</v>
      </c>
      <c r="K508" s="456">
        <v>155.5</v>
      </c>
      <c r="L508" s="456">
        <v>0</v>
      </c>
    </row>
    <row r="509" spans="1:12" ht="12.75">
      <c r="A509" s="452" t="s">
        <v>270</v>
      </c>
      <c r="B509" s="453" t="s">
        <v>148</v>
      </c>
      <c r="C509" s="453" t="s">
        <v>382</v>
      </c>
      <c r="D509" s="454" t="s">
        <v>383</v>
      </c>
      <c r="E509" s="454" t="s">
        <v>384</v>
      </c>
      <c r="F509" s="454" t="s">
        <v>385</v>
      </c>
      <c r="G509" s="455">
        <v>0</v>
      </c>
      <c r="H509" s="456">
        <v>120</v>
      </c>
      <c r="I509" s="456">
        <v>0</v>
      </c>
      <c r="J509" s="456">
        <v>0</v>
      </c>
      <c r="K509" s="456">
        <v>120</v>
      </c>
      <c r="L509" s="456">
        <v>0</v>
      </c>
    </row>
    <row r="510" spans="1:12" ht="12.75">
      <c r="A510" s="452" t="s">
        <v>270</v>
      </c>
      <c r="B510" s="453" t="s">
        <v>148</v>
      </c>
      <c r="C510" s="453" t="s">
        <v>386</v>
      </c>
      <c r="D510" s="454" t="s">
        <v>387</v>
      </c>
      <c r="E510" s="454" t="s">
        <v>388</v>
      </c>
      <c r="F510" s="454" t="s">
        <v>389</v>
      </c>
      <c r="G510" s="455">
        <v>0</v>
      </c>
      <c r="H510" s="456">
        <v>560</v>
      </c>
      <c r="I510" s="456">
        <v>0</v>
      </c>
      <c r="J510" s="456">
        <v>0</v>
      </c>
      <c r="K510" s="456">
        <v>560</v>
      </c>
      <c r="L510" s="456">
        <v>0</v>
      </c>
    </row>
    <row r="511" spans="1:12" ht="12.75">
      <c r="A511" s="452" t="s">
        <v>270</v>
      </c>
      <c r="B511" s="453" t="s">
        <v>148</v>
      </c>
      <c r="C511" s="453" t="s">
        <v>386</v>
      </c>
      <c r="D511" s="454" t="s">
        <v>387</v>
      </c>
      <c r="E511" s="454" t="s">
        <v>390</v>
      </c>
      <c r="F511" s="454" t="s">
        <v>391</v>
      </c>
      <c r="G511" s="455">
        <v>0</v>
      </c>
      <c r="H511" s="456">
        <v>6681</v>
      </c>
      <c r="I511" s="456">
        <v>0</v>
      </c>
      <c r="J511" s="456">
        <v>0</v>
      </c>
      <c r="K511" s="456">
        <v>6681</v>
      </c>
      <c r="L511" s="456">
        <v>0</v>
      </c>
    </row>
    <row r="512" spans="1:12" ht="12.75">
      <c r="A512" s="452" t="s">
        <v>270</v>
      </c>
      <c r="B512" s="453" t="s">
        <v>148</v>
      </c>
      <c r="C512" s="453" t="s">
        <v>386</v>
      </c>
      <c r="D512" s="454" t="s">
        <v>387</v>
      </c>
      <c r="E512" s="454" t="s">
        <v>392</v>
      </c>
      <c r="F512" s="454" t="s">
        <v>393</v>
      </c>
      <c r="G512" s="455">
        <v>0</v>
      </c>
      <c r="H512" s="456">
        <v>1040</v>
      </c>
      <c r="I512" s="456">
        <v>0</v>
      </c>
      <c r="J512" s="456">
        <v>0</v>
      </c>
      <c r="K512" s="456">
        <v>1040</v>
      </c>
      <c r="L512" s="456">
        <v>0</v>
      </c>
    </row>
    <row r="513" spans="1:12" ht="12.75">
      <c r="A513" s="452" t="s">
        <v>270</v>
      </c>
      <c r="B513" s="453" t="s">
        <v>148</v>
      </c>
      <c r="C513" s="453" t="s">
        <v>386</v>
      </c>
      <c r="D513" s="454" t="s">
        <v>387</v>
      </c>
      <c r="E513" s="454" t="s">
        <v>394</v>
      </c>
      <c r="F513" s="454" t="s">
        <v>227</v>
      </c>
      <c r="G513" s="455">
        <v>0</v>
      </c>
      <c r="H513" s="456">
        <v>11059.02</v>
      </c>
      <c r="I513" s="456">
        <v>0</v>
      </c>
      <c r="J513" s="456">
        <v>0</v>
      </c>
      <c r="K513" s="456">
        <v>11059.02</v>
      </c>
      <c r="L513" s="456">
        <v>0</v>
      </c>
    </row>
    <row r="514" spans="1:12" ht="12.75">
      <c r="A514" s="452" t="s">
        <v>271</v>
      </c>
      <c r="B514" s="453" t="s">
        <v>70</v>
      </c>
      <c r="C514" s="453" t="s">
        <v>333</v>
      </c>
      <c r="D514" s="454" t="s">
        <v>334</v>
      </c>
      <c r="E514" s="454" t="s">
        <v>335</v>
      </c>
      <c r="F514" s="454" t="s">
        <v>336</v>
      </c>
      <c r="G514" s="455">
        <v>0</v>
      </c>
      <c r="H514" s="456">
        <v>8.5</v>
      </c>
      <c r="I514" s="456">
        <v>0</v>
      </c>
      <c r="J514" s="456">
        <v>0</v>
      </c>
      <c r="K514" s="456">
        <v>8.5</v>
      </c>
      <c r="L514" s="456">
        <v>0</v>
      </c>
    </row>
    <row r="515" spans="1:12" ht="12.75">
      <c r="A515" s="452" t="s">
        <v>271</v>
      </c>
      <c r="B515" s="453" t="s">
        <v>70</v>
      </c>
      <c r="C515" s="453" t="s">
        <v>340</v>
      </c>
      <c r="D515" s="454" t="s">
        <v>216</v>
      </c>
      <c r="E515" s="454" t="s">
        <v>341</v>
      </c>
      <c r="F515" s="454" t="s">
        <v>342</v>
      </c>
      <c r="G515" s="455">
        <v>0</v>
      </c>
      <c r="H515" s="456">
        <v>426</v>
      </c>
      <c r="I515" s="456">
        <v>0</v>
      </c>
      <c r="J515" s="456">
        <v>0</v>
      </c>
      <c r="K515" s="456">
        <v>426</v>
      </c>
      <c r="L515" s="456">
        <v>0</v>
      </c>
    </row>
    <row r="516" spans="1:12" ht="12.75">
      <c r="A516" s="452" t="s">
        <v>271</v>
      </c>
      <c r="B516" s="453" t="s">
        <v>70</v>
      </c>
      <c r="C516" s="453" t="s">
        <v>343</v>
      </c>
      <c r="D516" s="454" t="s">
        <v>217</v>
      </c>
      <c r="E516" s="454" t="s">
        <v>344</v>
      </c>
      <c r="F516" s="454" t="s">
        <v>345</v>
      </c>
      <c r="G516" s="455">
        <v>0</v>
      </c>
      <c r="H516" s="456">
        <v>5</v>
      </c>
      <c r="I516" s="456">
        <v>0</v>
      </c>
      <c r="J516" s="456">
        <v>0</v>
      </c>
      <c r="K516" s="456">
        <v>5</v>
      </c>
      <c r="L516" s="456">
        <v>0</v>
      </c>
    </row>
    <row r="517" spans="1:12" ht="12.75">
      <c r="A517" s="452" t="s">
        <v>271</v>
      </c>
      <c r="B517" s="453" t="s">
        <v>70</v>
      </c>
      <c r="C517" s="453" t="s">
        <v>361</v>
      </c>
      <c r="D517" s="454" t="s">
        <v>362</v>
      </c>
      <c r="E517" s="454" t="s">
        <v>363</v>
      </c>
      <c r="F517" s="454" t="s">
        <v>364</v>
      </c>
      <c r="G517" s="455">
        <v>0</v>
      </c>
      <c r="H517" s="456">
        <v>51</v>
      </c>
      <c r="I517" s="456">
        <v>0</v>
      </c>
      <c r="J517" s="456">
        <v>0</v>
      </c>
      <c r="K517" s="456">
        <v>51</v>
      </c>
      <c r="L517" s="456">
        <v>0</v>
      </c>
    </row>
    <row r="518" spans="1:12" ht="12.75">
      <c r="A518" s="452" t="s">
        <v>271</v>
      </c>
      <c r="B518" s="453" t="s">
        <v>70</v>
      </c>
      <c r="C518" s="453" t="s">
        <v>373</v>
      </c>
      <c r="D518" s="454" t="s">
        <v>219</v>
      </c>
      <c r="E518" s="454" t="s">
        <v>374</v>
      </c>
      <c r="F518" s="454" t="s">
        <v>375</v>
      </c>
      <c r="G518" s="455">
        <v>0</v>
      </c>
      <c r="H518" s="456">
        <v>60</v>
      </c>
      <c r="I518" s="456">
        <v>0</v>
      </c>
      <c r="J518" s="456">
        <v>0</v>
      </c>
      <c r="K518" s="456">
        <v>60</v>
      </c>
      <c r="L518" s="456">
        <v>0</v>
      </c>
    </row>
    <row r="519" spans="1:12" ht="12.75">
      <c r="A519" s="452" t="s">
        <v>271</v>
      </c>
      <c r="B519" s="453" t="s">
        <v>70</v>
      </c>
      <c r="C519" s="453" t="s">
        <v>376</v>
      </c>
      <c r="D519" s="454" t="s">
        <v>218</v>
      </c>
      <c r="E519" s="454" t="s">
        <v>377</v>
      </c>
      <c r="F519" s="454" t="s">
        <v>378</v>
      </c>
      <c r="G519" s="455">
        <v>0</v>
      </c>
      <c r="H519" s="456">
        <v>4</v>
      </c>
      <c r="I519" s="456">
        <v>0</v>
      </c>
      <c r="J519" s="456">
        <v>0</v>
      </c>
      <c r="K519" s="456">
        <v>4</v>
      </c>
      <c r="L519" s="456">
        <v>0</v>
      </c>
    </row>
    <row r="520" spans="1:12" ht="12.75">
      <c r="A520" s="452" t="s">
        <v>271</v>
      </c>
      <c r="B520" s="453" t="s">
        <v>70</v>
      </c>
      <c r="C520" s="453" t="s">
        <v>386</v>
      </c>
      <c r="D520" s="454" t="s">
        <v>387</v>
      </c>
      <c r="E520" s="454" t="s">
        <v>388</v>
      </c>
      <c r="F520" s="454" t="s">
        <v>389</v>
      </c>
      <c r="G520" s="455">
        <v>0</v>
      </c>
      <c r="H520" s="456">
        <v>15</v>
      </c>
      <c r="I520" s="456">
        <v>0</v>
      </c>
      <c r="J520" s="456">
        <v>0</v>
      </c>
      <c r="K520" s="456">
        <v>15</v>
      </c>
      <c r="L520" s="456">
        <v>0</v>
      </c>
    </row>
    <row r="521" spans="1:12" ht="12.75">
      <c r="A521" s="452" t="s">
        <v>271</v>
      </c>
      <c r="B521" s="453" t="s">
        <v>70</v>
      </c>
      <c r="C521" s="453" t="s">
        <v>386</v>
      </c>
      <c r="D521" s="454" t="s">
        <v>387</v>
      </c>
      <c r="E521" s="454" t="s">
        <v>390</v>
      </c>
      <c r="F521" s="454" t="s">
        <v>391</v>
      </c>
      <c r="G521" s="455">
        <v>0</v>
      </c>
      <c r="H521" s="456">
        <v>1139</v>
      </c>
      <c r="I521" s="456">
        <v>0</v>
      </c>
      <c r="J521" s="456">
        <v>0</v>
      </c>
      <c r="K521" s="456">
        <v>1139</v>
      </c>
      <c r="L521" s="456">
        <v>0</v>
      </c>
    </row>
    <row r="522" spans="1:12" ht="12.75">
      <c r="A522" s="452" t="s">
        <v>271</v>
      </c>
      <c r="B522" s="453" t="s">
        <v>70</v>
      </c>
      <c r="C522" s="453" t="s">
        <v>386</v>
      </c>
      <c r="D522" s="454" t="s">
        <v>387</v>
      </c>
      <c r="E522" s="454" t="s">
        <v>394</v>
      </c>
      <c r="F522" s="454" t="s">
        <v>227</v>
      </c>
      <c r="G522" s="455">
        <v>0</v>
      </c>
      <c r="H522" s="456">
        <v>588</v>
      </c>
      <c r="I522" s="456">
        <v>0</v>
      </c>
      <c r="J522" s="456">
        <v>0</v>
      </c>
      <c r="K522" s="456">
        <v>588</v>
      </c>
      <c r="L522" s="456">
        <v>0</v>
      </c>
    </row>
    <row r="523" spans="1:12" ht="12.75">
      <c r="A523" s="452" t="s">
        <v>272</v>
      </c>
      <c r="B523" s="453" t="s">
        <v>71</v>
      </c>
      <c r="C523" s="453" t="s">
        <v>340</v>
      </c>
      <c r="D523" s="454" t="s">
        <v>216</v>
      </c>
      <c r="E523" s="454" t="s">
        <v>341</v>
      </c>
      <c r="F523" s="454" t="s">
        <v>342</v>
      </c>
      <c r="G523" s="455">
        <v>0</v>
      </c>
      <c r="H523" s="456">
        <v>204</v>
      </c>
      <c r="I523" s="456">
        <v>0</v>
      </c>
      <c r="J523" s="456">
        <v>0</v>
      </c>
      <c r="K523" s="456">
        <v>204</v>
      </c>
      <c r="L523" s="456">
        <v>0</v>
      </c>
    </row>
    <row r="524" spans="1:12" ht="12.75">
      <c r="A524" s="452" t="s">
        <v>272</v>
      </c>
      <c r="B524" s="453" t="s">
        <v>71</v>
      </c>
      <c r="C524" s="453" t="s">
        <v>343</v>
      </c>
      <c r="D524" s="454" t="s">
        <v>217</v>
      </c>
      <c r="E524" s="454" t="s">
        <v>344</v>
      </c>
      <c r="F524" s="454" t="s">
        <v>345</v>
      </c>
      <c r="G524" s="455">
        <v>0</v>
      </c>
      <c r="H524" s="456">
        <v>178</v>
      </c>
      <c r="I524" s="456">
        <v>0</v>
      </c>
      <c r="J524" s="456">
        <v>0</v>
      </c>
      <c r="K524" s="456">
        <v>178</v>
      </c>
      <c r="L524" s="456">
        <v>0</v>
      </c>
    </row>
    <row r="525" spans="1:12" ht="12.75">
      <c r="A525" s="452" t="s">
        <v>272</v>
      </c>
      <c r="B525" s="453" t="s">
        <v>71</v>
      </c>
      <c r="C525" s="453" t="s">
        <v>361</v>
      </c>
      <c r="D525" s="454" t="s">
        <v>362</v>
      </c>
      <c r="E525" s="454" t="s">
        <v>363</v>
      </c>
      <c r="F525" s="454" t="s">
        <v>364</v>
      </c>
      <c r="G525" s="455">
        <v>0</v>
      </c>
      <c r="H525" s="456">
        <v>144.5</v>
      </c>
      <c r="I525" s="456">
        <v>0</v>
      </c>
      <c r="J525" s="456">
        <v>0</v>
      </c>
      <c r="K525" s="456">
        <v>144.5</v>
      </c>
      <c r="L525" s="456">
        <v>0</v>
      </c>
    </row>
    <row r="526" spans="1:12" ht="12.75">
      <c r="A526" s="452" t="s">
        <v>272</v>
      </c>
      <c r="B526" s="453" t="s">
        <v>71</v>
      </c>
      <c r="C526" s="453" t="s">
        <v>373</v>
      </c>
      <c r="D526" s="454" t="s">
        <v>219</v>
      </c>
      <c r="E526" s="454" t="s">
        <v>374</v>
      </c>
      <c r="F526" s="454" t="s">
        <v>375</v>
      </c>
      <c r="G526" s="455">
        <v>0</v>
      </c>
      <c r="H526" s="456">
        <v>50</v>
      </c>
      <c r="I526" s="456">
        <v>0</v>
      </c>
      <c r="J526" s="456">
        <v>0</v>
      </c>
      <c r="K526" s="456">
        <v>50</v>
      </c>
      <c r="L526" s="456">
        <v>0</v>
      </c>
    </row>
    <row r="527" spans="1:12" ht="12.75">
      <c r="A527" s="452" t="s">
        <v>272</v>
      </c>
      <c r="B527" s="453" t="s">
        <v>71</v>
      </c>
      <c r="C527" s="453" t="s">
        <v>386</v>
      </c>
      <c r="D527" s="454" t="s">
        <v>387</v>
      </c>
      <c r="E527" s="454" t="s">
        <v>390</v>
      </c>
      <c r="F527" s="454" t="s">
        <v>391</v>
      </c>
      <c r="G527" s="455">
        <v>0</v>
      </c>
      <c r="H527" s="456">
        <v>637.5</v>
      </c>
      <c r="I527" s="456">
        <v>0</v>
      </c>
      <c r="J527" s="456">
        <v>0</v>
      </c>
      <c r="K527" s="456">
        <v>637.5</v>
      </c>
      <c r="L527" s="456">
        <v>0</v>
      </c>
    </row>
    <row r="528" spans="1:12" ht="12.75">
      <c r="A528" s="452" t="s">
        <v>272</v>
      </c>
      <c r="B528" s="453" t="s">
        <v>71</v>
      </c>
      <c r="C528" s="453" t="s">
        <v>386</v>
      </c>
      <c r="D528" s="454" t="s">
        <v>387</v>
      </c>
      <c r="E528" s="454" t="s">
        <v>394</v>
      </c>
      <c r="F528" s="454" t="s">
        <v>227</v>
      </c>
      <c r="G528" s="455">
        <v>0</v>
      </c>
      <c r="H528" s="456">
        <v>359</v>
      </c>
      <c r="I528" s="456">
        <v>0</v>
      </c>
      <c r="J528" s="456">
        <v>0</v>
      </c>
      <c r="K528" s="456">
        <v>359</v>
      </c>
      <c r="L528" s="456">
        <v>0</v>
      </c>
    </row>
    <row r="529" spans="1:12" ht="12.75">
      <c r="A529" s="452" t="s">
        <v>296</v>
      </c>
      <c r="B529" s="453" t="s">
        <v>69</v>
      </c>
      <c r="C529" s="453" t="s">
        <v>340</v>
      </c>
      <c r="D529" s="454" t="s">
        <v>216</v>
      </c>
      <c r="E529" s="454" t="s">
        <v>341</v>
      </c>
      <c r="F529" s="454" t="s">
        <v>342</v>
      </c>
      <c r="G529" s="455">
        <v>0</v>
      </c>
      <c r="H529" s="456">
        <v>324</v>
      </c>
      <c r="I529" s="456">
        <v>0</v>
      </c>
      <c r="J529" s="456">
        <v>0</v>
      </c>
      <c r="K529" s="456">
        <v>324</v>
      </c>
      <c r="L529" s="456">
        <v>0</v>
      </c>
    </row>
    <row r="530" spans="1:12" ht="12.75">
      <c r="A530" s="452" t="s">
        <v>296</v>
      </c>
      <c r="B530" s="453" t="s">
        <v>69</v>
      </c>
      <c r="C530" s="453" t="s">
        <v>343</v>
      </c>
      <c r="D530" s="454" t="s">
        <v>217</v>
      </c>
      <c r="E530" s="454" t="s">
        <v>344</v>
      </c>
      <c r="F530" s="454" t="s">
        <v>345</v>
      </c>
      <c r="G530" s="455">
        <v>0</v>
      </c>
      <c r="H530" s="456">
        <v>30</v>
      </c>
      <c r="I530" s="456">
        <v>0</v>
      </c>
      <c r="J530" s="456">
        <v>0</v>
      </c>
      <c r="K530" s="456">
        <v>30</v>
      </c>
      <c r="L530" s="456">
        <v>0</v>
      </c>
    </row>
    <row r="531" spans="1:12" ht="12.75">
      <c r="A531" s="452" t="s">
        <v>296</v>
      </c>
      <c r="B531" s="453" t="s">
        <v>69</v>
      </c>
      <c r="C531" s="453" t="s">
        <v>352</v>
      </c>
      <c r="D531" s="454" t="s">
        <v>224</v>
      </c>
      <c r="E531" s="454" t="s">
        <v>353</v>
      </c>
      <c r="F531" s="454" t="s">
        <v>354</v>
      </c>
      <c r="G531" s="455">
        <v>0</v>
      </c>
      <c r="H531" s="456">
        <v>30</v>
      </c>
      <c r="I531" s="456">
        <v>0</v>
      </c>
      <c r="J531" s="456">
        <v>0</v>
      </c>
      <c r="K531" s="456">
        <v>30</v>
      </c>
      <c r="L531" s="456">
        <v>0</v>
      </c>
    </row>
    <row r="532" spans="1:12" ht="12.75">
      <c r="A532" s="452" t="s">
        <v>296</v>
      </c>
      <c r="B532" s="453" t="s">
        <v>69</v>
      </c>
      <c r="C532" s="453" t="s">
        <v>361</v>
      </c>
      <c r="D532" s="454" t="s">
        <v>362</v>
      </c>
      <c r="E532" s="454" t="s">
        <v>363</v>
      </c>
      <c r="F532" s="454" t="s">
        <v>364</v>
      </c>
      <c r="G532" s="455">
        <v>0</v>
      </c>
      <c r="H532" s="456">
        <v>51</v>
      </c>
      <c r="I532" s="456">
        <v>0</v>
      </c>
      <c r="J532" s="456">
        <v>0</v>
      </c>
      <c r="K532" s="456">
        <v>51</v>
      </c>
      <c r="L532" s="456">
        <v>0</v>
      </c>
    </row>
    <row r="533" spans="1:12" ht="12.75">
      <c r="A533" s="452" t="s">
        <v>296</v>
      </c>
      <c r="B533" s="453" t="s">
        <v>69</v>
      </c>
      <c r="C533" s="453" t="s">
        <v>373</v>
      </c>
      <c r="D533" s="454" t="s">
        <v>219</v>
      </c>
      <c r="E533" s="454" t="s">
        <v>374</v>
      </c>
      <c r="F533" s="454" t="s">
        <v>375</v>
      </c>
      <c r="G533" s="455">
        <v>0</v>
      </c>
      <c r="H533" s="456">
        <v>110</v>
      </c>
      <c r="I533" s="456">
        <v>0</v>
      </c>
      <c r="J533" s="456">
        <v>0</v>
      </c>
      <c r="K533" s="456">
        <v>110</v>
      </c>
      <c r="L533" s="456">
        <v>0</v>
      </c>
    </row>
    <row r="534" spans="1:12" ht="12.75">
      <c r="A534" s="452" t="s">
        <v>296</v>
      </c>
      <c r="B534" s="453" t="s">
        <v>69</v>
      </c>
      <c r="C534" s="453" t="s">
        <v>379</v>
      </c>
      <c r="D534" s="454" t="s">
        <v>229</v>
      </c>
      <c r="E534" s="454" t="s">
        <v>380</v>
      </c>
      <c r="F534" s="454" t="s">
        <v>381</v>
      </c>
      <c r="G534" s="455">
        <v>0</v>
      </c>
      <c r="H534" s="456">
        <v>8.5</v>
      </c>
      <c r="I534" s="456">
        <v>0</v>
      </c>
      <c r="J534" s="456">
        <v>0</v>
      </c>
      <c r="K534" s="456">
        <v>8.5</v>
      </c>
      <c r="L534" s="456">
        <v>0</v>
      </c>
    </row>
    <row r="535" spans="1:12" ht="12.75">
      <c r="A535" s="452" t="s">
        <v>296</v>
      </c>
      <c r="B535" s="453" t="s">
        <v>69</v>
      </c>
      <c r="C535" s="453" t="s">
        <v>386</v>
      </c>
      <c r="D535" s="454" t="s">
        <v>387</v>
      </c>
      <c r="E535" s="454" t="s">
        <v>390</v>
      </c>
      <c r="F535" s="454" t="s">
        <v>391</v>
      </c>
      <c r="G535" s="455">
        <v>0</v>
      </c>
      <c r="H535" s="456">
        <v>1079.5</v>
      </c>
      <c r="I535" s="456">
        <v>0</v>
      </c>
      <c r="J535" s="456">
        <v>0</v>
      </c>
      <c r="K535" s="456">
        <v>1079.5</v>
      </c>
      <c r="L535" s="456">
        <v>0</v>
      </c>
    </row>
    <row r="536" spans="1:12" ht="12.75">
      <c r="A536" s="452" t="s">
        <v>296</v>
      </c>
      <c r="B536" s="453" t="s">
        <v>69</v>
      </c>
      <c r="C536" s="453" t="s">
        <v>386</v>
      </c>
      <c r="D536" s="454" t="s">
        <v>387</v>
      </c>
      <c r="E536" s="454" t="s">
        <v>394</v>
      </c>
      <c r="F536" s="454" t="s">
        <v>227</v>
      </c>
      <c r="G536" s="455">
        <v>0</v>
      </c>
      <c r="H536" s="456">
        <v>464</v>
      </c>
      <c r="I536" s="456">
        <v>0</v>
      </c>
      <c r="J536" s="456">
        <v>0</v>
      </c>
      <c r="K536" s="456">
        <v>464</v>
      </c>
      <c r="L536" s="456">
        <v>0</v>
      </c>
    </row>
    <row r="537" spans="1:12" ht="12.75">
      <c r="A537" s="452" t="s">
        <v>273</v>
      </c>
      <c r="B537" s="453" t="s">
        <v>68</v>
      </c>
      <c r="C537" s="453" t="s">
        <v>340</v>
      </c>
      <c r="D537" s="454" t="s">
        <v>216</v>
      </c>
      <c r="E537" s="454" t="s">
        <v>341</v>
      </c>
      <c r="F537" s="454" t="s">
        <v>342</v>
      </c>
      <c r="G537" s="455">
        <v>0</v>
      </c>
      <c r="H537" s="456">
        <v>114</v>
      </c>
      <c r="I537" s="456">
        <v>0</v>
      </c>
      <c r="J537" s="456">
        <v>0</v>
      </c>
      <c r="K537" s="456">
        <v>114</v>
      </c>
      <c r="L537" s="456">
        <v>0</v>
      </c>
    </row>
    <row r="538" spans="1:12" ht="12.75">
      <c r="A538" s="452" t="s">
        <v>273</v>
      </c>
      <c r="B538" s="453" t="s">
        <v>68</v>
      </c>
      <c r="C538" s="453" t="s">
        <v>343</v>
      </c>
      <c r="D538" s="454" t="s">
        <v>217</v>
      </c>
      <c r="E538" s="454" t="s">
        <v>344</v>
      </c>
      <c r="F538" s="454" t="s">
        <v>345</v>
      </c>
      <c r="G538" s="455">
        <v>0</v>
      </c>
      <c r="H538" s="456">
        <v>35</v>
      </c>
      <c r="I538" s="456">
        <v>0</v>
      </c>
      <c r="J538" s="456">
        <v>0</v>
      </c>
      <c r="K538" s="456">
        <v>35</v>
      </c>
      <c r="L538" s="456">
        <v>0</v>
      </c>
    </row>
    <row r="539" spans="1:12" ht="12.75">
      <c r="A539" s="452" t="s">
        <v>273</v>
      </c>
      <c r="B539" s="453" t="s">
        <v>68</v>
      </c>
      <c r="C539" s="453" t="s">
        <v>361</v>
      </c>
      <c r="D539" s="454" t="s">
        <v>362</v>
      </c>
      <c r="E539" s="454" t="s">
        <v>363</v>
      </c>
      <c r="F539" s="454" t="s">
        <v>364</v>
      </c>
      <c r="G539" s="455">
        <v>0</v>
      </c>
      <c r="H539" s="456">
        <v>59.5</v>
      </c>
      <c r="I539" s="456">
        <v>0</v>
      </c>
      <c r="J539" s="456">
        <v>0</v>
      </c>
      <c r="K539" s="456">
        <v>59.5</v>
      </c>
      <c r="L539" s="456">
        <v>0</v>
      </c>
    </row>
    <row r="540" spans="1:12" ht="12.75">
      <c r="A540" s="452" t="s">
        <v>273</v>
      </c>
      <c r="B540" s="453" t="s">
        <v>68</v>
      </c>
      <c r="C540" s="453" t="s">
        <v>373</v>
      </c>
      <c r="D540" s="454" t="s">
        <v>219</v>
      </c>
      <c r="E540" s="454" t="s">
        <v>374</v>
      </c>
      <c r="F540" s="454" t="s">
        <v>375</v>
      </c>
      <c r="G540" s="455">
        <v>0</v>
      </c>
      <c r="H540" s="456">
        <v>70</v>
      </c>
      <c r="I540" s="456">
        <v>0</v>
      </c>
      <c r="J540" s="456">
        <v>0</v>
      </c>
      <c r="K540" s="456">
        <v>70</v>
      </c>
      <c r="L540" s="456">
        <v>0</v>
      </c>
    </row>
    <row r="541" spans="1:12" ht="12.75">
      <c r="A541" s="452" t="s">
        <v>273</v>
      </c>
      <c r="B541" s="453" t="s">
        <v>68</v>
      </c>
      <c r="C541" s="453" t="s">
        <v>376</v>
      </c>
      <c r="D541" s="454" t="s">
        <v>218</v>
      </c>
      <c r="E541" s="454" t="s">
        <v>377</v>
      </c>
      <c r="F541" s="454" t="s">
        <v>378</v>
      </c>
      <c r="G541" s="455">
        <v>0</v>
      </c>
      <c r="H541" s="456">
        <v>8.5</v>
      </c>
      <c r="I541" s="456">
        <v>0</v>
      </c>
      <c r="J541" s="456">
        <v>0</v>
      </c>
      <c r="K541" s="456">
        <v>8.5</v>
      </c>
      <c r="L541" s="456">
        <v>0</v>
      </c>
    </row>
    <row r="542" spans="1:12" ht="12.75">
      <c r="A542" s="452" t="s">
        <v>273</v>
      </c>
      <c r="B542" s="453" t="s">
        <v>68</v>
      </c>
      <c r="C542" s="453" t="s">
        <v>379</v>
      </c>
      <c r="D542" s="454" t="s">
        <v>229</v>
      </c>
      <c r="E542" s="454" t="s">
        <v>380</v>
      </c>
      <c r="F542" s="454" t="s">
        <v>381</v>
      </c>
      <c r="G542" s="455">
        <v>0</v>
      </c>
      <c r="H542" s="456">
        <v>8.5</v>
      </c>
      <c r="I542" s="456">
        <v>0</v>
      </c>
      <c r="J542" s="456">
        <v>0</v>
      </c>
      <c r="K542" s="456">
        <v>8.5</v>
      </c>
      <c r="L542" s="456">
        <v>0</v>
      </c>
    </row>
    <row r="543" spans="1:12" ht="12.75">
      <c r="A543" s="452" t="s">
        <v>273</v>
      </c>
      <c r="B543" s="453" t="s">
        <v>68</v>
      </c>
      <c r="C543" s="453" t="s">
        <v>386</v>
      </c>
      <c r="D543" s="454" t="s">
        <v>387</v>
      </c>
      <c r="E543" s="454" t="s">
        <v>390</v>
      </c>
      <c r="F543" s="454" t="s">
        <v>391</v>
      </c>
      <c r="G543" s="455">
        <v>0</v>
      </c>
      <c r="H543" s="456">
        <v>467.5</v>
      </c>
      <c r="I543" s="456">
        <v>0</v>
      </c>
      <c r="J543" s="456">
        <v>0</v>
      </c>
      <c r="K543" s="456">
        <v>467.5</v>
      </c>
      <c r="L543" s="456">
        <v>0</v>
      </c>
    </row>
    <row r="544" spans="1:12" ht="12.75">
      <c r="A544" s="452" t="s">
        <v>273</v>
      </c>
      <c r="B544" s="453" t="s">
        <v>68</v>
      </c>
      <c r="C544" s="453" t="s">
        <v>386</v>
      </c>
      <c r="D544" s="454" t="s">
        <v>387</v>
      </c>
      <c r="E544" s="454" t="s">
        <v>394</v>
      </c>
      <c r="F544" s="454" t="s">
        <v>227</v>
      </c>
      <c r="G544" s="455">
        <v>0</v>
      </c>
      <c r="H544" s="456">
        <v>276</v>
      </c>
      <c r="I544" s="456">
        <v>0</v>
      </c>
      <c r="J544" s="456">
        <v>0</v>
      </c>
      <c r="K544" s="456">
        <v>276</v>
      </c>
      <c r="L544" s="456">
        <v>0</v>
      </c>
    </row>
    <row r="545" spans="1:12" ht="12.75">
      <c r="A545" s="452" t="s">
        <v>274</v>
      </c>
      <c r="B545" s="453" t="s">
        <v>431</v>
      </c>
      <c r="C545" s="453" t="s">
        <v>333</v>
      </c>
      <c r="D545" s="454" t="s">
        <v>334</v>
      </c>
      <c r="E545" s="454" t="s">
        <v>335</v>
      </c>
      <c r="F545" s="454" t="s">
        <v>336</v>
      </c>
      <c r="G545" s="455">
        <v>0</v>
      </c>
      <c r="H545" s="456">
        <v>12</v>
      </c>
      <c r="I545" s="456">
        <v>0</v>
      </c>
      <c r="J545" s="456">
        <v>0</v>
      </c>
      <c r="K545" s="456">
        <v>12</v>
      </c>
      <c r="L545" s="456">
        <v>0</v>
      </c>
    </row>
    <row r="546" spans="1:12" ht="12.75">
      <c r="A546" s="452" t="s">
        <v>274</v>
      </c>
      <c r="B546" s="453" t="s">
        <v>431</v>
      </c>
      <c r="C546" s="453" t="s">
        <v>340</v>
      </c>
      <c r="D546" s="454" t="s">
        <v>216</v>
      </c>
      <c r="E546" s="454" t="s">
        <v>341</v>
      </c>
      <c r="F546" s="454" t="s">
        <v>342</v>
      </c>
      <c r="G546" s="455">
        <v>0</v>
      </c>
      <c r="H546" s="456">
        <v>444</v>
      </c>
      <c r="I546" s="456">
        <v>0</v>
      </c>
      <c r="J546" s="456">
        <v>0</v>
      </c>
      <c r="K546" s="456">
        <v>444</v>
      </c>
      <c r="L546" s="456">
        <v>0</v>
      </c>
    </row>
    <row r="547" spans="1:12" ht="12.75">
      <c r="A547" s="452" t="s">
        <v>274</v>
      </c>
      <c r="B547" s="453" t="s">
        <v>431</v>
      </c>
      <c r="C547" s="453" t="s">
        <v>343</v>
      </c>
      <c r="D547" s="454" t="s">
        <v>217</v>
      </c>
      <c r="E547" s="454" t="s">
        <v>344</v>
      </c>
      <c r="F547" s="454" t="s">
        <v>345</v>
      </c>
      <c r="G547" s="455">
        <v>0</v>
      </c>
      <c r="H547" s="456">
        <v>120</v>
      </c>
      <c r="I547" s="456">
        <v>0</v>
      </c>
      <c r="J547" s="456">
        <v>0</v>
      </c>
      <c r="K547" s="456">
        <v>120</v>
      </c>
      <c r="L547" s="456">
        <v>0</v>
      </c>
    </row>
    <row r="548" spans="1:12" ht="12.75">
      <c r="A548" s="452" t="s">
        <v>274</v>
      </c>
      <c r="B548" s="453" t="s">
        <v>431</v>
      </c>
      <c r="C548" s="453" t="s">
        <v>349</v>
      </c>
      <c r="D548" s="454" t="s">
        <v>222</v>
      </c>
      <c r="E548" s="454" t="s">
        <v>350</v>
      </c>
      <c r="F548" s="454" t="s">
        <v>351</v>
      </c>
      <c r="G548" s="455">
        <v>0</v>
      </c>
      <c r="H548" s="456">
        <v>500</v>
      </c>
      <c r="I548" s="456">
        <v>0</v>
      </c>
      <c r="J548" s="456">
        <v>0</v>
      </c>
      <c r="K548" s="456">
        <v>500</v>
      </c>
      <c r="L548" s="456">
        <v>0</v>
      </c>
    </row>
    <row r="549" spans="1:12" ht="12.75">
      <c r="A549" s="452" t="s">
        <v>274</v>
      </c>
      <c r="B549" s="453" t="s">
        <v>431</v>
      </c>
      <c r="C549" s="453" t="s">
        <v>352</v>
      </c>
      <c r="D549" s="454" t="s">
        <v>224</v>
      </c>
      <c r="E549" s="454" t="s">
        <v>353</v>
      </c>
      <c r="F549" s="454" t="s">
        <v>354</v>
      </c>
      <c r="G549" s="455">
        <v>0</v>
      </c>
      <c r="H549" s="456">
        <v>6</v>
      </c>
      <c r="I549" s="456">
        <v>0</v>
      </c>
      <c r="J549" s="456">
        <v>0</v>
      </c>
      <c r="K549" s="456">
        <v>6</v>
      </c>
      <c r="L549" s="456">
        <v>0</v>
      </c>
    </row>
    <row r="550" spans="1:12" ht="12.75">
      <c r="A550" s="452" t="s">
        <v>274</v>
      </c>
      <c r="B550" s="453" t="s">
        <v>431</v>
      </c>
      <c r="C550" s="453" t="s">
        <v>355</v>
      </c>
      <c r="D550" s="454" t="s">
        <v>225</v>
      </c>
      <c r="E550" s="454" t="s">
        <v>356</v>
      </c>
      <c r="F550" s="454" t="s">
        <v>357</v>
      </c>
      <c r="G550" s="455">
        <v>0</v>
      </c>
      <c r="H550" s="456">
        <v>87</v>
      </c>
      <c r="I550" s="456">
        <v>0</v>
      </c>
      <c r="J550" s="456">
        <v>0</v>
      </c>
      <c r="K550" s="456">
        <v>87</v>
      </c>
      <c r="L550" s="456">
        <v>0</v>
      </c>
    </row>
    <row r="551" spans="1:12" ht="12.75">
      <c r="A551" s="452" t="s">
        <v>274</v>
      </c>
      <c r="B551" s="453" t="s">
        <v>431</v>
      </c>
      <c r="C551" s="453" t="s">
        <v>361</v>
      </c>
      <c r="D551" s="454" t="s">
        <v>362</v>
      </c>
      <c r="E551" s="454" t="s">
        <v>363</v>
      </c>
      <c r="F551" s="454" t="s">
        <v>364</v>
      </c>
      <c r="G551" s="455">
        <v>0</v>
      </c>
      <c r="H551" s="456">
        <v>297.5</v>
      </c>
      <c r="I551" s="456">
        <v>0</v>
      </c>
      <c r="J551" s="456">
        <v>0</v>
      </c>
      <c r="K551" s="456">
        <v>297.5</v>
      </c>
      <c r="L551" s="456">
        <v>0</v>
      </c>
    </row>
    <row r="552" spans="1:12" ht="12.75">
      <c r="A552" s="452" t="s">
        <v>274</v>
      </c>
      <c r="B552" s="453" t="s">
        <v>431</v>
      </c>
      <c r="C552" s="453" t="s">
        <v>373</v>
      </c>
      <c r="D552" s="454" t="s">
        <v>219</v>
      </c>
      <c r="E552" s="454" t="s">
        <v>374</v>
      </c>
      <c r="F552" s="454" t="s">
        <v>375</v>
      </c>
      <c r="G552" s="455">
        <v>0</v>
      </c>
      <c r="H552" s="456">
        <v>270</v>
      </c>
      <c r="I552" s="456">
        <v>0</v>
      </c>
      <c r="J552" s="456">
        <v>0</v>
      </c>
      <c r="K552" s="456">
        <v>270</v>
      </c>
      <c r="L552" s="456">
        <v>0</v>
      </c>
    </row>
    <row r="553" spans="1:12" ht="12.75">
      <c r="A553" s="452" t="s">
        <v>274</v>
      </c>
      <c r="B553" s="453" t="s">
        <v>431</v>
      </c>
      <c r="C553" s="453" t="s">
        <v>376</v>
      </c>
      <c r="D553" s="454" t="s">
        <v>218</v>
      </c>
      <c r="E553" s="454" t="s">
        <v>377</v>
      </c>
      <c r="F553" s="454" t="s">
        <v>378</v>
      </c>
      <c r="G553" s="455">
        <v>0</v>
      </c>
      <c r="H553" s="456">
        <v>24</v>
      </c>
      <c r="I553" s="456">
        <v>0</v>
      </c>
      <c r="J553" s="456">
        <v>0</v>
      </c>
      <c r="K553" s="456">
        <v>24</v>
      </c>
      <c r="L553" s="456">
        <v>0</v>
      </c>
    </row>
    <row r="554" spans="1:12" ht="12.75">
      <c r="A554" s="452" t="s">
        <v>274</v>
      </c>
      <c r="B554" s="453" t="s">
        <v>431</v>
      </c>
      <c r="C554" s="453" t="s">
        <v>379</v>
      </c>
      <c r="D554" s="454" t="s">
        <v>229</v>
      </c>
      <c r="E554" s="454" t="s">
        <v>380</v>
      </c>
      <c r="F554" s="454" t="s">
        <v>381</v>
      </c>
      <c r="G554" s="455">
        <v>0</v>
      </c>
      <c r="H554" s="456">
        <v>8.5</v>
      </c>
      <c r="I554" s="456">
        <v>0</v>
      </c>
      <c r="J554" s="456">
        <v>0</v>
      </c>
      <c r="K554" s="456">
        <v>8.5</v>
      </c>
      <c r="L554" s="456">
        <v>0</v>
      </c>
    </row>
    <row r="555" spans="1:12" ht="12.75">
      <c r="A555" s="452" t="s">
        <v>274</v>
      </c>
      <c r="B555" s="453" t="s">
        <v>431</v>
      </c>
      <c r="C555" s="453" t="s">
        <v>382</v>
      </c>
      <c r="D555" s="454" t="s">
        <v>383</v>
      </c>
      <c r="E555" s="454" t="s">
        <v>384</v>
      </c>
      <c r="F555" s="454" t="s">
        <v>385</v>
      </c>
      <c r="G555" s="455">
        <v>0</v>
      </c>
      <c r="H555" s="456">
        <v>790</v>
      </c>
      <c r="I555" s="456">
        <v>0</v>
      </c>
      <c r="J555" s="456">
        <v>0</v>
      </c>
      <c r="K555" s="456">
        <v>790</v>
      </c>
      <c r="L555" s="456">
        <v>0</v>
      </c>
    </row>
    <row r="556" spans="1:12" ht="12.75">
      <c r="A556" s="452" t="s">
        <v>274</v>
      </c>
      <c r="B556" s="453" t="s">
        <v>431</v>
      </c>
      <c r="C556" s="453" t="s">
        <v>386</v>
      </c>
      <c r="D556" s="454" t="s">
        <v>387</v>
      </c>
      <c r="E556" s="454" t="s">
        <v>388</v>
      </c>
      <c r="F556" s="454" t="s">
        <v>389</v>
      </c>
      <c r="G556" s="455">
        <v>0</v>
      </c>
      <c r="H556" s="456">
        <v>255</v>
      </c>
      <c r="I556" s="456">
        <v>0</v>
      </c>
      <c r="J556" s="456">
        <v>0</v>
      </c>
      <c r="K556" s="456">
        <v>255</v>
      </c>
      <c r="L556" s="456">
        <v>0</v>
      </c>
    </row>
    <row r="557" spans="1:12" ht="12.75">
      <c r="A557" s="452" t="s">
        <v>274</v>
      </c>
      <c r="B557" s="453" t="s">
        <v>431</v>
      </c>
      <c r="C557" s="453" t="s">
        <v>386</v>
      </c>
      <c r="D557" s="454" t="s">
        <v>387</v>
      </c>
      <c r="E557" s="454" t="s">
        <v>390</v>
      </c>
      <c r="F557" s="454" t="s">
        <v>391</v>
      </c>
      <c r="G557" s="455">
        <v>0</v>
      </c>
      <c r="H557" s="456">
        <v>3068.5</v>
      </c>
      <c r="I557" s="456">
        <v>0</v>
      </c>
      <c r="J557" s="456">
        <v>0</v>
      </c>
      <c r="K557" s="456">
        <v>3068.5</v>
      </c>
      <c r="L557" s="456">
        <v>0</v>
      </c>
    </row>
    <row r="558" spans="1:12" ht="12.75">
      <c r="A558" s="452" t="s">
        <v>274</v>
      </c>
      <c r="B558" s="453" t="s">
        <v>431</v>
      </c>
      <c r="C558" s="453" t="s">
        <v>386</v>
      </c>
      <c r="D558" s="454" t="s">
        <v>387</v>
      </c>
      <c r="E558" s="454" t="s">
        <v>394</v>
      </c>
      <c r="F558" s="454" t="s">
        <v>227</v>
      </c>
      <c r="G558" s="455">
        <v>0</v>
      </c>
      <c r="H558" s="456">
        <v>22318</v>
      </c>
      <c r="I558" s="456">
        <v>0</v>
      </c>
      <c r="J558" s="456">
        <v>0</v>
      </c>
      <c r="K558" s="456">
        <v>22318</v>
      </c>
      <c r="L558" s="456">
        <v>0</v>
      </c>
    </row>
    <row r="559" spans="1:12" ht="12.75">
      <c r="A559" s="452" t="s">
        <v>275</v>
      </c>
      <c r="B559" s="453" t="s">
        <v>77</v>
      </c>
      <c r="C559" s="453" t="s">
        <v>333</v>
      </c>
      <c r="D559" s="454" t="s">
        <v>334</v>
      </c>
      <c r="E559" s="454" t="s">
        <v>335</v>
      </c>
      <c r="F559" s="454" t="s">
        <v>336</v>
      </c>
      <c r="G559" s="455">
        <v>0</v>
      </c>
      <c r="H559" s="456">
        <v>18</v>
      </c>
      <c r="I559" s="456">
        <v>0</v>
      </c>
      <c r="J559" s="456">
        <v>0</v>
      </c>
      <c r="K559" s="456">
        <v>18</v>
      </c>
      <c r="L559" s="456">
        <v>0</v>
      </c>
    </row>
    <row r="560" spans="1:12" ht="12.75">
      <c r="A560" s="452" t="s">
        <v>275</v>
      </c>
      <c r="B560" s="453" t="s">
        <v>77</v>
      </c>
      <c r="C560" s="453" t="s">
        <v>340</v>
      </c>
      <c r="D560" s="454" t="s">
        <v>216</v>
      </c>
      <c r="E560" s="454" t="s">
        <v>341</v>
      </c>
      <c r="F560" s="454" t="s">
        <v>342</v>
      </c>
      <c r="G560" s="455">
        <v>0</v>
      </c>
      <c r="H560" s="456">
        <v>336</v>
      </c>
      <c r="I560" s="456">
        <v>0</v>
      </c>
      <c r="J560" s="456">
        <v>0</v>
      </c>
      <c r="K560" s="456">
        <v>336</v>
      </c>
      <c r="L560" s="456">
        <v>0</v>
      </c>
    </row>
    <row r="561" spans="1:12" ht="12.75">
      <c r="A561" s="452" t="s">
        <v>275</v>
      </c>
      <c r="B561" s="453" t="s">
        <v>77</v>
      </c>
      <c r="C561" s="453" t="s">
        <v>343</v>
      </c>
      <c r="D561" s="454" t="s">
        <v>217</v>
      </c>
      <c r="E561" s="454" t="s">
        <v>344</v>
      </c>
      <c r="F561" s="454" t="s">
        <v>345</v>
      </c>
      <c r="G561" s="455">
        <v>0</v>
      </c>
      <c r="H561" s="456">
        <v>244</v>
      </c>
      <c r="I561" s="456">
        <v>0</v>
      </c>
      <c r="J561" s="456">
        <v>0</v>
      </c>
      <c r="K561" s="456">
        <v>244</v>
      </c>
      <c r="L561" s="456">
        <v>0</v>
      </c>
    </row>
    <row r="562" spans="1:12" ht="12.75">
      <c r="A562" s="452" t="s">
        <v>275</v>
      </c>
      <c r="B562" s="453" t="s">
        <v>77</v>
      </c>
      <c r="C562" s="453" t="s">
        <v>346</v>
      </c>
      <c r="D562" s="454" t="s">
        <v>221</v>
      </c>
      <c r="E562" s="454" t="s">
        <v>347</v>
      </c>
      <c r="F562" s="454" t="s">
        <v>348</v>
      </c>
      <c r="G562" s="455">
        <v>0</v>
      </c>
      <c r="H562" s="456">
        <v>15</v>
      </c>
      <c r="I562" s="456">
        <v>0</v>
      </c>
      <c r="J562" s="456">
        <v>0</v>
      </c>
      <c r="K562" s="456">
        <v>15</v>
      </c>
      <c r="L562" s="456">
        <v>0</v>
      </c>
    </row>
    <row r="563" spans="1:12" ht="12.75">
      <c r="A563" s="452" t="s">
        <v>275</v>
      </c>
      <c r="B563" s="453" t="s">
        <v>77</v>
      </c>
      <c r="C563" s="453" t="s">
        <v>352</v>
      </c>
      <c r="D563" s="454" t="s">
        <v>224</v>
      </c>
      <c r="E563" s="454" t="s">
        <v>353</v>
      </c>
      <c r="F563" s="454" t="s">
        <v>354</v>
      </c>
      <c r="G563" s="455">
        <v>0</v>
      </c>
      <c r="H563" s="456">
        <v>12</v>
      </c>
      <c r="I563" s="456">
        <v>0</v>
      </c>
      <c r="J563" s="456">
        <v>0</v>
      </c>
      <c r="K563" s="456">
        <v>12</v>
      </c>
      <c r="L563" s="456">
        <v>0</v>
      </c>
    </row>
    <row r="564" spans="1:12" ht="12.75">
      <c r="A564" s="452" t="s">
        <v>275</v>
      </c>
      <c r="B564" s="453" t="s">
        <v>77</v>
      </c>
      <c r="C564" s="453" t="s">
        <v>361</v>
      </c>
      <c r="D564" s="454" t="s">
        <v>362</v>
      </c>
      <c r="E564" s="454" t="s">
        <v>363</v>
      </c>
      <c r="F564" s="454" t="s">
        <v>364</v>
      </c>
      <c r="G564" s="455">
        <v>0</v>
      </c>
      <c r="H564" s="456">
        <v>323</v>
      </c>
      <c r="I564" s="456">
        <v>0</v>
      </c>
      <c r="J564" s="456">
        <v>0</v>
      </c>
      <c r="K564" s="456">
        <v>323</v>
      </c>
      <c r="L564" s="456">
        <v>0</v>
      </c>
    </row>
    <row r="565" spans="1:12" ht="12.75">
      <c r="A565" s="452" t="s">
        <v>275</v>
      </c>
      <c r="B565" s="453" t="s">
        <v>77</v>
      </c>
      <c r="C565" s="453" t="s">
        <v>365</v>
      </c>
      <c r="D565" s="454" t="s">
        <v>366</v>
      </c>
      <c r="E565" s="454" t="s">
        <v>367</v>
      </c>
      <c r="F565" s="454" t="s">
        <v>368</v>
      </c>
      <c r="G565" s="455">
        <v>0</v>
      </c>
      <c r="H565" s="456">
        <v>8.5</v>
      </c>
      <c r="I565" s="456">
        <v>0</v>
      </c>
      <c r="J565" s="456">
        <v>0</v>
      </c>
      <c r="K565" s="456">
        <v>8.5</v>
      </c>
      <c r="L565" s="456">
        <v>0</v>
      </c>
    </row>
    <row r="566" spans="1:12" ht="12.75">
      <c r="A566" s="452" t="s">
        <v>275</v>
      </c>
      <c r="B566" s="453" t="s">
        <v>77</v>
      </c>
      <c r="C566" s="453" t="s">
        <v>373</v>
      </c>
      <c r="D566" s="454" t="s">
        <v>219</v>
      </c>
      <c r="E566" s="454" t="s">
        <v>374</v>
      </c>
      <c r="F566" s="454" t="s">
        <v>375</v>
      </c>
      <c r="G566" s="455">
        <v>0</v>
      </c>
      <c r="H566" s="456">
        <v>90</v>
      </c>
      <c r="I566" s="456">
        <v>0</v>
      </c>
      <c r="J566" s="456">
        <v>0</v>
      </c>
      <c r="K566" s="456">
        <v>90</v>
      </c>
      <c r="L566" s="456">
        <v>0</v>
      </c>
    </row>
    <row r="567" spans="1:12" ht="12.75">
      <c r="A567" s="452" t="s">
        <v>275</v>
      </c>
      <c r="B567" s="453" t="s">
        <v>77</v>
      </c>
      <c r="C567" s="453" t="s">
        <v>386</v>
      </c>
      <c r="D567" s="454" t="s">
        <v>387</v>
      </c>
      <c r="E567" s="454" t="s">
        <v>390</v>
      </c>
      <c r="F567" s="454" t="s">
        <v>391</v>
      </c>
      <c r="G567" s="455">
        <v>0</v>
      </c>
      <c r="H567" s="456">
        <v>1878.5</v>
      </c>
      <c r="I567" s="456">
        <v>0</v>
      </c>
      <c r="J567" s="456">
        <v>0</v>
      </c>
      <c r="K567" s="456">
        <v>1878.5</v>
      </c>
      <c r="L567" s="456">
        <v>0</v>
      </c>
    </row>
    <row r="568" spans="1:12" ht="12.75">
      <c r="A568" s="452" t="s">
        <v>275</v>
      </c>
      <c r="B568" s="453" t="s">
        <v>77</v>
      </c>
      <c r="C568" s="453" t="s">
        <v>386</v>
      </c>
      <c r="D568" s="454" t="s">
        <v>387</v>
      </c>
      <c r="E568" s="454" t="s">
        <v>394</v>
      </c>
      <c r="F568" s="454" t="s">
        <v>227</v>
      </c>
      <c r="G568" s="455">
        <v>0</v>
      </c>
      <c r="H568" s="456">
        <v>724</v>
      </c>
      <c r="I568" s="456">
        <v>0</v>
      </c>
      <c r="J568" s="456">
        <v>0</v>
      </c>
      <c r="K568" s="456">
        <v>724</v>
      </c>
      <c r="L568" s="456">
        <v>0</v>
      </c>
    </row>
    <row r="569" spans="1:12" ht="12.75">
      <c r="A569" s="452" t="s">
        <v>276</v>
      </c>
      <c r="B569" s="453" t="s">
        <v>76</v>
      </c>
      <c r="C569" s="453" t="s">
        <v>340</v>
      </c>
      <c r="D569" s="454" t="s">
        <v>216</v>
      </c>
      <c r="E569" s="454" t="s">
        <v>341</v>
      </c>
      <c r="F569" s="454" t="s">
        <v>342</v>
      </c>
      <c r="G569" s="455">
        <v>0</v>
      </c>
      <c r="H569" s="456">
        <v>30</v>
      </c>
      <c r="I569" s="456">
        <v>0</v>
      </c>
      <c r="J569" s="456">
        <v>0</v>
      </c>
      <c r="K569" s="456">
        <v>30</v>
      </c>
      <c r="L569" s="456">
        <v>0</v>
      </c>
    </row>
    <row r="570" spans="1:12" ht="12.75">
      <c r="A570" s="452" t="s">
        <v>276</v>
      </c>
      <c r="B570" s="453" t="s">
        <v>76</v>
      </c>
      <c r="C570" s="453" t="s">
        <v>361</v>
      </c>
      <c r="D570" s="454" t="s">
        <v>362</v>
      </c>
      <c r="E570" s="454" t="s">
        <v>363</v>
      </c>
      <c r="F570" s="454" t="s">
        <v>364</v>
      </c>
      <c r="G570" s="455">
        <v>0</v>
      </c>
      <c r="H570" s="456">
        <v>8.5</v>
      </c>
      <c r="I570" s="456">
        <v>0</v>
      </c>
      <c r="J570" s="456">
        <v>0</v>
      </c>
      <c r="K570" s="456">
        <v>8.5</v>
      </c>
      <c r="L570" s="456">
        <v>0</v>
      </c>
    </row>
    <row r="571" spans="1:12" ht="12.75">
      <c r="A571" s="452" t="s">
        <v>276</v>
      </c>
      <c r="B571" s="453" t="s">
        <v>76</v>
      </c>
      <c r="C571" s="453" t="s">
        <v>386</v>
      </c>
      <c r="D571" s="454" t="s">
        <v>387</v>
      </c>
      <c r="E571" s="454" t="s">
        <v>390</v>
      </c>
      <c r="F571" s="454" t="s">
        <v>391</v>
      </c>
      <c r="G571" s="455">
        <v>0</v>
      </c>
      <c r="H571" s="456">
        <v>476</v>
      </c>
      <c r="I571" s="456">
        <v>0</v>
      </c>
      <c r="J571" s="456">
        <v>0</v>
      </c>
      <c r="K571" s="456">
        <v>476</v>
      </c>
      <c r="L571" s="456">
        <v>0</v>
      </c>
    </row>
    <row r="572" spans="1:12" ht="12.75">
      <c r="A572" s="452" t="s">
        <v>276</v>
      </c>
      <c r="B572" s="453" t="s">
        <v>76</v>
      </c>
      <c r="C572" s="453" t="s">
        <v>386</v>
      </c>
      <c r="D572" s="454" t="s">
        <v>387</v>
      </c>
      <c r="E572" s="454" t="s">
        <v>394</v>
      </c>
      <c r="F572" s="454" t="s">
        <v>227</v>
      </c>
      <c r="G572" s="455">
        <v>0</v>
      </c>
      <c r="H572" s="456">
        <v>188</v>
      </c>
      <c r="I572" s="456">
        <v>0</v>
      </c>
      <c r="J572" s="456">
        <v>0</v>
      </c>
      <c r="K572" s="456">
        <v>188</v>
      </c>
      <c r="L572" s="456">
        <v>0</v>
      </c>
    </row>
    <row r="573" spans="1:12" ht="12.75">
      <c r="A573" s="452" t="s">
        <v>277</v>
      </c>
      <c r="B573" s="453" t="s">
        <v>74</v>
      </c>
      <c r="C573" s="453" t="s">
        <v>333</v>
      </c>
      <c r="D573" s="454" t="s">
        <v>334</v>
      </c>
      <c r="E573" s="454" t="s">
        <v>335</v>
      </c>
      <c r="F573" s="454" t="s">
        <v>336</v>
      </c>
      <c r="G573" s="455">
        <v>0</v>
      </c>
      <c r="H573" s="456">
        <v>6</v>
      </c>
      <c r="I573" s="456">
        <v>0</v>
      </c>
      <c r="J573" s="456">
        <v>0</v>
      </c>
      <c r="K573" s="456">
        <v>6</v>
      </c>
      <c r="L573" s="456">
        <v>0</v>
      </c>
    </row>
    <row r="574" spans="1:12" ht="12.75">
      <c r="A574" s="452" t="s">
        <v>277</v>
      </c>
      <c r="B574" s="453" t="s">
        <v>74</v>
      </c>
      <c r="C574" s="453" t="s">
        <v>340</v>
      </c>
      <c r="D574" s="454" t="s">
        <v>216</v>
      </c>
      <c r="E574" s="454" t="s">
        <v>341</v>
      </c>
      <c r="F574" s="454" t="s">
        <v>342</v>
      </c>
      <c r="G574" s="455">
        <v>0</v>
      </c>
      <c r="H574" s="456">
        <v>1920</v>
      </c>
      <c r="I574" s="456">
        <v>0</v>
      </c>
      <c r="J574" s="456">
        <v>0</v>
      </c>
      <c r="K574" s="456">
        <v>1920</v>
      </c>
      <c r="L574" s="456">
        <v>0</v>
      </c>
    </row>
    <row r="575" spans="1:12" ht="12.75">
      <c r="A575" s="452" t="s">
        <v>277</v>
      </c>
      <c r="B575" s="453" t="s">
        <v>74</v>
      </c>
      <c r="C575" s="453" t="s">
        <v>343</v>
      </c>
      <c r="D575" s="454" t="s">
        <v>217</v>
      </c>
      <c r="E575" s="454" t="s">
        <v>344</v>
      </c>
      <c r="F575" s="454" t="s">
        <v>345</v>
      </c>
      <c r="G575" s="455">
        <v>0</v>
      </c>
      <c r="H575" s="456">
        <v>1311</v>
      </c>
      <c r="I575" s="456">
        <v>0</v>
      </c>
      <c r="J575" s="456">
        <v>0</v>
      </c>
      <c r="K575" s="456">
        <v>1310.5</v>
      </c>
      <c r="L575" s="456">
        <v>0.5</v>
      </c>
    </row>
    <row r="576" spans="1:12" ht="12.75">
      <c r="A576" s="452" t="s">
        <v>277</v>
      </c>
      <c r="B576" s="453" t="s">
        <v>74</v>
      </c>
      <c r="C576" s="453" t="s">
        <v>346</v>
      </c>
      <c r="D576" s="454" t="s">
        <v>221</v>
      </c>
      <c r="E576" s="454" t="s">
        <v>347</v>
      </c>
      <c r="F576" s="454" t="s">
        <v>348</v>
      </c>
      <c r="G576" s="455">
        <v>0</v>
      </c>
      <c r="H576" s="456">
        <v>15</v>
      </c>
      <c r="I576" s="456">
        <v>0</v>
      </c>
      <c r="J576" s="456">
        <v>0</v>
      </c>
      <c r="K576" s="456">
        <v>15</v>
      </c>
      <c r="L576" s="456">
        <v>0</v>
      </c>
    </row>
    <row r="577" spans="1:12" ht="12.75">
      <c r="A577" s="452" t="s">
        <v>277</v>
      </c>
      <c r="B577" s="453" t="s">
        <v>74</v>
      </c>
      <c r="C577" s="453" t="s">
        <v>349</v>
      </c>
      <c r="D577" s="454" t="s">
        <v>222</v>
      </c>
      <c r="E577" s="454" t="s">
        <v>350</v>
      </c>
      <c r="F577" s="454" t="s">
        <v>351</v>
      </c>
      <c r="G577" s="455">
        <v>0</v>
      </c>
      <c r="H577" s="456">
        <v>200</v>
      </c>
      <c r="I577" s="456">
        <v>0</v>
      </c>
      <c r="J577" s="456">
        <v>0</v>
      </c>
      <c r="K577" s="456">
        <v>200</v>
      </c>
      <c r="L577" s="456">
        <v>0</v>
      </c>
    </row>
    <row r="578" spans="1:12" ht="12.75">
      <c r="A578" s="452" t="s">
        <v>277</v>
      </c>
      <c r="B578" s="453" t="s">
        <v>74</v>
      </c>
      <c r="C578" s="453" t="s">
        <v>352</v>
      </c>
      <c r="D578" s="454" t="s">
        <v>224</v>
      </c>
      <c r="E578" s="454" t="s">
        <v>353</v>
      </c>
      <c r="F578" s="454" t="s">
        <v>354</v>
      </c>
      <c r="G578" s="455">
        <v>0</v>
      </c>
      <c r="H578" s="456">
        <v>66</v>
      </c>
      <c r="I578" s="456">
        <v>0</v>
      </c>
      <c r="J578" s="456">
        <v>0</v>
      </c>
      <c r="K578" s="456">
        <v>66</v>
      </c>
      <c r="L578" s="456">
        <v>0</v>
      </c>
    </row>
    <row r="579" spans="1:12" ht="12.75">
      <c r="A579" s="452" t="s">
        <v>277</v>
      </c>
      <c r="B579" s="453" t="s">
        <v>74</v>
      </c>
      <c r="C579" s="453" t="s">
        <v>355</v>
      </c>
      <c r="D579" s="454" t="s">
        <v>225</v>
      </c>
      <c r="E579" s="454" t="s">
        <v>356</v>
      </c>
      <c r="F579" s="454" t="s">
        <v>357</v>
      </c>
      <c r="G579" s="455">
        <v>0</v>
      </c>
      <c r="H579" s="456">
        <v>33</v>
      </c>
      <c r="I579" s="456">
        <v>0</v>
      </c>
      <c r="J579" s="456">
        <v>0</v>
      </c>
      <c r="K579" s="456">
        <v>33</v>
      </c>
      <c r="L579" s="456">
        <v>0</v>
      </c>
    </row>
    <row r="580" spans="1:12" ht="12.75">
      <c r="A580" s="452" t="s">
        <v>277</v>
      </c>
      <c r="B580" s="453" t="s">
        <v>74</v>
      </c>
      <c r="C580" s="453" t="s">
        <v>361</v>
      </c>
      <c r="D580" s="454" t="s">
        <v>362</v>
      </c>
      <c r="E580" s="454" t="s">
        <v>363</v>
      </c>
      <c r="F580" s="454" t="s">
        <v>364</v>
      </c>
      <c r="G580" s="455">
        <v>0</v>
      </c>
      <c r="H580" s="456">
        <v>255</v>
      </c>
      <c r="I580" s="456">
        <v>0</v>
      </c>
      <c r="J580" s="456">
        <v>0</v>
      </c>
      <c r="K580" s="456">
        <v>255</v>
      </c>
      <c r="L580" s="456">
        <v>0</v>
      </c>
    </row>
    <row r="581" spans="1:12" ht="12.75">
      <c r="A581" s="452" t="s">
        <v>277</v>
      </c>
      <c r="B581" s="453" t="s">
        <v>74</v>
      </c>
      <c r="C581" s="453" t="s">
        <v>365</v>
      </c>
      <c r="D581" s="454" t="s">
        <v>366</v>
      </c>
      <c r="E581" s="454" t="s">
        <v>367</v>
      </c>
      <c r="F581" s="454" t="s">
        <v>368</v>
      </c>
      <c r="G581" s="455">
        <v>0</v>
      </c>
      <c r="H581" s="456">
        <v>17</v>
      </c>
      <c r="I581" s="456">
        <v>0</v>
      </c>
      <c r="J581" s="456">
        <v>0</v>
      </c>
      <c r="K581" s="456">
        <v>17</v>
      </c>
      <c r="L581" s="456">
        <v>0</v>
      </c>
    </row>
    <row r="582" spans="1:12" ht="12.75">
      <c r="A582" s="452" t="s">
        <v>277</v>
      </c>
      <c r="B582" s="453" t="s">
        <v>74</v>
      </c>
      <c r="C582" s="453" t="s">
        <v>373</v>
      </c>
      <c r="D582" s="454" t="s">
        <v>219</v>
      </c>
      <c r="E582" s="454" t="s">
        <v>374</v>
      </c>
      <c r="F582" s="454" t="s">
        <v>375</v>
      </c>
      <c r="G582" s="455">
        <v>0</v>
      </c>
      <c r="H582" s="456">
        <v>460</v>
      </c>
      <c r="I582" s="456">
        <v>0</v>
      </c>
      <c r="J582" s="456">
        <v>0</v>
      </c>
      <c r="K582" s="456">
        <v>460</v>
      </c>
      <c r="L582" s="456">
        <v>0</v>
      </c>
    </row>
    <row r="583" spans="1:12" ht="12.75">
      <c r="A583" s="452" t="s">
        <v>277</v>
      </c>
      <c r="B583" s="453" t="s">
        <v>74</v>
      </c>
      <c r="C583" s="453" t="s">
        <v>376</v>
      </c>
      <c r="D583" s="454" t="s">
        <v>218</v>
      </c>
      <c r="E583" s="454" t="s">
        <v>377</v>
      </c>
      <c r="F583" s="454" t="s">
        <v>378</v>
      </c>
      <c r="G583" s="455">
        <v>0</v>
      </c>
      <c r="H583" s="456">
        <v>212.5</v>
      </c>
      <c r="I583" s="456">
        <v>0</v>
      </c>
      <c r="J583" s="456">
        <v>0</v>
      </c>
      <c r="K583" s="456">
        <v>212.24</v>
      </c>
      <c r="L583" s="456">
        <v>0.26</v>
      </c>
    </row>
    <row r="584" spans="1:12" ht="12.75">
      <c r="A584" s="452" t="s">
        <v>277</v>
      </c>
      <c r="B584" s="453" t="s">
        <v>74</v>
      </c>
      <c r="C584" s="453" t="s">
        <v>379</v>
      </c>
      <c r="D584" s="454" t="s">
        <v>229</v>
      </c>
      <c r="E584" s="454" t="s">
        <v>380</v>
      </c>
      <c r="F584" s="454" t="s">
        <v>381</v>
      </c>
      <c r="G584" s="455">
        <v>0</v>
      </c>
      <c r="H584" s="456">
        <v>8.5</v>
      </c>
      <c r="I584" s="456">
        <v>0</v>
      </c>
      <c r="J584" s="456">
        <v>0</v>
      </c>
      <c r="K584" s="456">
        <v>8.5</v>
      </c>
      <c r="L584" s="456">
        <v>0</v>
      </c>
    </row>
    <row r="585" spans="1:12" ht="12.75">
      <c r="A585" s="452" t="s">
        <v>277</v>
      </c>
      <c r="B585" s="453" t="s">
        <v>74</v>
      </c>
      <c r="C585" s="453" t="s">
        <v>386</v>
      </c>
      <c r="D585" s="454" t="s">
        <v>387</v>
      </c>
      <c r="E585" s="454" t="s">
        <v>388</v>
      </c>
      <c r="F585" s="454" t="s">
        <v>389</v>
      </c>
      <c r="G585" s="455">
        <v>0</v>
      </c>
      <c r="H585" s="456">
        <v>105</v>
      </c>
      <c r="I585" s="456">
        <v>0</v>
      </c>
      <c r="J585" s="456">
        <v>0</v>
      </c>
      <c r="K585" s="456">
        <v>105</v>
      </c>
      <c r="L585" s="456">
        <v>0</v>
      </c>
    </row>
    <row r="586" spans="1:12" ht="12.75">
      <c r="A586" s="452" t="s">
        <v>277</v>
      </c>
      <c r="B586" s="453" t="s">
        <v>74</v>
      </c>
      <c r="C586" s="453" t="s">
        <v>386</v>
      </c>
      <c r="D586" s="454" t="s">
        <v>387</v>
      </c>
      <c r="E586" s="454" t="s">
        <v>390</v>
      </c>
      <c r="F586" s="454" t="s">
        <v>391</v>
      </c>
      <c r="G586" s="455">
        <v>0</v>
      </c>
      <c r="H586" s="456">
        <v>6647</v>
      </c>
      <c r="I586" s="456">
        <v>0</v>
      </c>
      <c r="J586" s="456">
        <v>0</v>
      </c>
      <c r="K586" s="456">
        <v>6647</v>
      </c>
      <c r="L586" s="456">
        <v>0</v>
      </c>
    </row>
    <row r="587" spans="1:12" ht="12.75">
      <c r="A587" s="452" t="s">
        <v>277</v>
      </c>
      <c r="B587" s="453" t="s">
        <v>74</v>
      </c>
      <c r="C587" s="453" t="s">
        <v>386</v>
      </c>
      <c r="D587" s="454" t="s">
        <v>387</v>
      </c>
      <c r="E587" s="454" t="s">
        <v>394</v>
      </c>
      <c r="F587" s="454" t="s">
        <v>227</v>
      </c>
      <c r="G587" s="455">
        <v>0</v>
      </c>
      <c r="H587" s="456">
        <v>3504</v>
      </c>
      <c r="I587" s="456">
        <v>0</v>
      </c>
      <c r="J587" s="456">
        <v>0</v>
      </c>
      <c r="K587" s="456">
        <v>3504</v>
      </c>
      <c r="L587" s="456">
        <v>0</v>
      </c>
    </row>
    <row r="588" spans="1:12" ht="12.75">
      <c r="A588" s="452" t="s">
        <v>278</v>
      </c>
      <c r="B588" s="453" t="s">
        <v>432</v>
      </c>
      <c r="C588" s="453" t="s">
        <v>333</v>
      </c>
      <c r="D588" s="454" t="s">
        <v>334</v>
      </c>
      <c r="E588" s="454" t="s">
        <v>335</v>
      </c>
      <c r="F588" s="454" t="s">
        <v>336</v>
      </c>
      <c r="G588" s="455">
        <v>0</v>
      </c>
      <c r="H588" s="456">
        <v>162</v>
      </c>
      <c r="I588" s="456">
        <v>0</v>
      </c>
      <c r="J588" s="456">
        <v>0</v>
      </c>
      <c r="K588" s="456">
        <v>162</v>
      </c>
      <c r="L588" s="456">
        <v>0</v>
      </c>
    </row>
    <row r="589" spans="1:12" ht="12.75">
      <c r="A589" s="452" t="s">
        <v>278</v>
      </c>
      <c r="B589" s="453" t="s">
        <v>432</v>
      </c>
      <c r="C589" s="453" t="s">
        <v>337</v>
      </c>
      <c r="D589" s="454" t="s">
        <v>220</v>
      </c>
      <c r="E589" s="454" t="s">
        <v>338</v>
      </c>
      <c r="F589" s="454" t="s">
        <v>339</v>
      </c>
      <c r="G589" s="455">
        <v>0</v>
      </c>
      <c r="H589" s="456">
        <v>11</v>
      </c>
      <c r="I589" s="456">
        <v>0</v>
      </c>
      <c r="J589" s="456">
        <v>0</v>
      </c>
      <c r="K589" s="456">
        <v>11</v>
      </c>
      <c r="L589" s="456">
        <v>0</v>
      </c>
    </row>
    <row r="590" spans="1:12" ht="12.75">
      <c r="A590" s="452" t="s">
        <v>278</v>
      </c>
      <c r="B590" s="453" t="s">
        <v>432</v>
      </c>
      <c r="C590" s="453" t="s">
        <v>340</v>
      </c>
      <c r="D590" s="454" t="s">
        <v>216</v>
      </c>
      <c r="E590" s="454" t="s">
        <v>341</v>
      </c>
      <c r="F590" s="454" t="s">
        <v>342</v>
      </c>
      <c r="G590" s="455">
        <v>0</v>
      </c>
      <c r="H590" s="456">
        <v>516</v>
      </c>
      <c r="I590" s="456">
        <v>0</v>
      </c>
      <c r="J590" s="456">
        <v>0</v>
      </c>
      <c r="K590" s="456">
        <v>516</v>
      </c>
      <c r="L590" s="456">
        <v>0</v>
      </c>
    </row>
    <row r="591" spans="1:12" ht="12.75">
      <c r="A591" s="452" t="s">
        <v>278</v>
      </c>
      <c r="B591" s="453" t="s">
        <v>432</v>
      </c>
      <c r="C591" s="453" t="s">
        <v>343</v>
      </c>
      <c r="D591" s="454" t="s">
        <v>217</v>
      </c>
      <c r="E591" s="454" t="s">
        <v>344</v>
      </c>
      <c r="F591" s="454" t="s">
        <v>345</v>
      </c>
      <c r="G591" s="455">
        <v>0</v>
      </c>
      <c r="H591" s="456">
        <v>412</v>
      </c>
      <c r="I591" s="456">
        <v>0</v>
      </c>
      <c r="J591" s="456">
        <v>0</v>
      </c>
      <c r="K591" s="456">
        <v>412</v>
      </c>
      <c r="L591" s="456">
        <v>0</v>
      </c>
    </row>
    <row r="592" spans="1:12" ht="12.75">
      <c r="A592" s="452" t="s">
        <v>278</v>
      </c>
      <c r="B592" s="453" t="s">
        <v>432</v>
      </c>
      <c r="C592" s="453" t="s">
        <v>349</v>
      </c>
      <c r="D592" s="454" t="s">
        <v>222</v>
      </c>
      <c r="E592" s="454" t="s">
        <v>350</v>
      </c>
      <c r="F592" s="454" t="s">
        <v>351</v>
      </c>
      <c r="G592" s="455">
        <v>0</v>
      </c>
      <c r="H592" s="456">
        <v>300</v>
      </c>
      <c r="I592" s="456">
        <v>0</v>
      </c>
      <c r="J592" s="456">
        <v>0</v>
      </c>
      <c r="K592" s="456">
        <v>300</v>
      </c>
      <c r="L592" s="456">
        <v>0</v>
      </c>
    </row>
    <row r="593" spans="1:12" ht="12.75">
      <c r="A593" s="452" t="s">
        <v>278</v>
      </c>
      <c r="B593" s="453" t="s">
        <v>432</v>
      </c>
      <c r="C593" s="453" t="s">
        <v>352</v>
      </c>
      <c r="D593" s="454" t="s">
        <v>224</v>
      </c>
      <c r="E593" s="454" t="s">
        <v>353</v>
      </c>
      <c r="F593" s="454" t="s">
        <v>354</v>
      </c>
      <c r="G593" s="455">
        <v>0</v>
      </c>
      <c r="H593" s="456">
        <v>6</v>
      </c>
      <c r="I593" s="456">
        <v>0</v>
      </c>
      <c r="J593" s="456">
        <v>0</v>
      </c>
      <c r="K593" s="456">
        <v>6</v>
      </c>
      <c r="L593" s="456">
        <v>0</v>
      </c>
    </row>
    <row r="594" spans="1:12" ht="12.75">
      <c r="A594" s="452" t="s">
        <v>278</v>
      </c>
      <c r="B594" s="453" t="s">
        <v>432</v>
      </c>
      <c r="C594" s="453" t="s">
        <v>361</v>
      </c>
      <c r="D594" s="454" t="s">
        <v>362</v>
      </c>
      <c r="E594" s="454" t="s">
        <v>363</v>
      </c>
      <c r="F594" s="454" t="s">
        <v>364</v>
      </c>
      <c r="G594" s="455">
        <v>0</v>
      </c>
      <c r="H594" s="456">
        <v>246.5</v>
      </c>
      <c r="I594" s="456">
        <v>0</v>
      </c>
      <c r="J594" s="456">
        <v>0</v>
      </c>
      <c r="K594" s="456">
        <v>246.5</v>
      </c>
      <c r="L594" s="456">
        <v>0</v>
      </c>
    </row>
    <row r="595" spans="1:12" ht="12.75">
      <c r="A595" s="452" t="s">
        <v>278</v>
      </c>
      <c r="B595" s="453" t="s">
        <v>432</v>
      </c>
      <c r="C595" s="453" t="s">
        <v>365</v>
      </c>
      <c r="D595" s="454" t="s">
        <v>366</v>
      </c>
      <c r="E595" s="454" t="s">
        <v>367</v>
      </c>
      <c r="F595" s="454" t="s">
        <v>368</v>
      </c>
      <c r="G595" s="455">
        <v>0</v>
      </c>
      <c r="H595" s="456">
        <v>8.5</v>
      </c>
      <c r="I595" s="456">
        <v>0</v>
      </c>
      <c r="J595" s="456">
        <v>0</v>
      </c>
      <c r="K595" s="456">
        <v>8.5</v>
      </c>
      <c r="L595" s="456">
        <v>0</v>
      </c>
    </row>
    <row r="596" spans="1:12" ht="12.75">
      <c r="A596" s="452" t="s">
        <v>278</v>
      </c>
      <c r="B596" s="453" t="s">
        <v>432</v>
      </c>
      <c r="C596" s="453" t="s">
        <v>373</v>
      </c>
      <c r="D596" s="454" t="s">
        <v>219</v>
      </c>
      <c r="E596" s="454" t="s">
        <v>374</v>
      </c>
      <c r="F596" s="454" t="s">
        <v>375</v>
      </c>
      <c r="G596" s="455">
        <v>0</v>
      </c>
      <c r="H596" s="456">
        <v>90</v>
      </c>
      <c r="I596" s="456">
        <v>0</v>
      </c>
      <c r="J596" s="456">
        <v>0</v>
      </c>
      <c r="K596" s="456">
        <v>90</v>
      </c>
      <c r="L596" s="456">
        <v>0</v>
      </c>
    </row>
    <row r="597" spans="1:12" ht="12.75">
      <c r="A597" s="452" t="s">
        <v>278</v>
      </c>
      <c r="B597" s="453" t="s">
        <v>432</v>
      </c>
      <c r="C597" s="453" t="s">
        <v>376</v>
      </c>
      <c r="D597" s="454" t="s">
        <v>218</v>
      </c>
      <c r="E597" s="454" t="s">
        <v>377</v>
      </c>
      <c r="F597" s="454" t="s">
        <v>378</v>
      </c>
      <c r="G597" s="455">
        <v>0</v>
      </c>
      <c r="H597" s="456">
        <v>38</v>
      </c>
      <c r="I597" s="456">
        <v>0</v>
      </c>
      <c r="J597" s="456">
        <v>0</v>
      </c>
      <c r="K597" s="456">
        <v>38</v>
      </c>
      <c r="L597" s="456">
        <v>0</v>
      </c>
    </row>
    <row r="598" spans="1:12" ht="12.75">
      <c r="A598" s="452" t="s">
        <v>278</v>
      </c>
      <c r="B598" s="453" t="s">
        <v>432</v>
      </c>
      <c r="C598" s="453" t="s">
        <v>382</v>
      </c>
      <c r="D598" s="454" t="s">
        <v>383</v>
      </c>
      <c r="E598" s="454" t="s">
        <v>384</v>
      </c>
      <c r="F598" s="454" t="s">
        <v>385</v>
      </c>
      <c r="G598" s="455">
        <v>0</v>
      </c>
      <c r="H598" s="456">
        <v>285</v>
      </c>
      <c r="I598" s="456">
        <v>0</v>
      </c>
      <c r="J598" s="456">
        <v>0</v>
      </c>
      <c r="K598" s="456">
        <v>285</v>
      </c>
      <c r="L598" s="456">
        <v>0</v>
      </c>
    </row>
    <row r="599" spans="1:12" ht="12.75">
      <c r="A599" s="452" t="s">
        <v>278</v>
      </c>
      <c r="B599" s="453" t="s">
        <v>432</v>
      </c>
      <c r="C599" s="453" t="s">
        <v>386</v>
      </c>
      <c r="D599" s="454" t="s">
        <v>387</v>
      </c>
      <c r="E599" s="454" t="s">
        <v>388</v>
      </c>
      <c r="F599" s="454" t="s">
        <v>389</v>
      </c>
      <c r="G599" s="455">
        <v>0</v>
      </c>
      <c r="H599" s="456">
        <v>15</v>
      </c>
      <c r="I599" s="456">
        <v>0</v>
      </c>
      <c r="J599" s="456">
        <v>0</v>
      </c>
      <c r="K599" s="456">
        <v>15</v>
      </c>
      <c r="L599" s="456">
        <v>0</v>
      </c>
    </row>
    <row r="600" spans="1:12" ht="12.75">
      <c r="A600" s="452" t="s">
        <v>278</v>
      </c>
      <c r="B600" s="453" t="s">
        <v>432</v>
      </c>
      <c r="C600" s="453" t="s">
        <v>386</v>
      </c>
      <c r="D600" s="454" t="s">
        <v>387</v>
      </c>
      <c r="E600" s="454" t="s">
        <v>390</v>
      </c>
      <c r="F600" s="454" t="s">
        <v>391</v>
      </c>
      <c r="G600" s="455">
        <v>0</v>
      </c>
      <c r="H600" s="456">
        <v>4003.5</v>
      </c>
      <c r="I600" s="456">
        <v>0</v>
      </c>
      <c r="J600" s="456">
        <v>0</v>
      </c>
      <c r="K600" s="456">
        <v>4003.5</v>
      </c>
      <c r="L600" s="456">
        <v>0</v>
      </c>
    </row>
    <row r="601" spans="1:12" ht="12.75">
      <c r="A601" s="452" t="s">
        <v>278</v>
      </c>
      <c r="B601" s="453" t="s">
        <v>432</v>
      </c>
      <c r="C601" s="453" t="s">
        <v>386</v>
      </c>
      <c r="D601" s="454" t="s">
        <v>387</v>
      </c>
      <c r="E601" s="454" t="s">
        <v>394</v>
      </c>
      <c r="F601" s="454" t="s">
        <v>227</v>
      </c>
      <c r="G601" s="455">
        <v>0</v>
      </c>
      <c r="H601" s="456">
        <v>5167</v>
      </c>
      <c r="I601" s="456">
        <v>0</v>
      </c>
      <c r="J601" s="456">
        <v>0</v>
      </c>
      <c r="K601" s="456">
        <v>5167</v>
      </c>
      <c r="L601" s="456">
        <v>0</v>
      </c>
    </row>
    <row r="602" spans="1:12" ht="12.75">
      <c r="A602" s="452" t="s">
        <v>279</v>
      </c>
      <c r="B602" s="453" t="s">
        <v>433</v>
      </c>
      <c r="C602" s="453" t="s">
        <v>333</v>
      </c>
      <c r="D602" s="454" t="s">
        <v>334</v>
      </c>
      <c r="E602" s="454" t="s">
        <v>335</v>
      </c>
      <c r="F602" s="454" t="s">
        <v>336</v>
      </c>
      <c r="G602" s="455">
        <v>0</v>
      </c>
      <c r="H602" s="456">
        <v>78</v>
      </c>
      <c r="I602" s="456">
        <v>0</v>
      </c>
      <c r="J602" s="456">
        <v>0</v>
      </c>
      <c r="K602" s="456">
        <v>78</v>
      </c>
      <c r="L602" s="456">
        <v>0</v>
      </c>
    </row>
    <row r="603" spans="1:12" ht="12.75">
      <c r="A603" s="452" t="s">
        <v>279</v>
      </c>
      <c r="B603" s="453" t="s">
        <v>433</v>
      </c>
      <c r="C603" s="453" t="s">
        <v>340</v>
      </c>
      <c r="D603" s="454" t="s">
        <v>216</v>
      </c>
      <c r="E603" s="454" t="s">
        <v>341</v>
      </c>
      <c r="F603" s="454" t="s">
        <v>342</v>
      </c>
      <c r="G603" s="455">
        <v>0</v>
      </c>
      <c r="H603" s="456">
        <v>954</v>
      </c>
      <c r="I603" s="456">
        <v>0</v>
      </c>
      <c r="J603" s="456">
        <v>0</v>
      </c>
      <c r="K603" s="456">
        <v>954</v>
      </c>
      <c r="L603" s="456">
        <v>0</v>
      </c>
    </row>
    <row r="604" spans="1:12" ht="12.75">
      <c r="A604" s="452" t="s">
        <v>279</v>
      </c>
      <c r="B604" s="453" t="s">
        <v>433</v>
      </c>
      <c r="C604" s="453" t="s">
        <v>343</v>
      </c>
      <c r="D604" s="454" t="s">
        <v>217</v>
      </c>
      <c r="E604" s="454" t="s">
        <v>344</v>
      </c>
      <c r="F604" s="454" t="s">
        <v>345</v>
      </c>
      <c r="G604" s="455">
        <v>0</v>
      </c>
      <c r="H604" s="456">
        <v>917</v>
      </c>
      <c r="I604" s="456">
        <v>0</v>
      </c>
      <c r="J604" s="456">
        <v>0</v>
      </c>
      <c r="K604" s="456">
        <v>917</v>
      </c>
      <c r="L604" s="456">
        <v>0</v>
      </c>
    </row>
    <row r="605" spans="1:12" ht="12.75">
      <c r="A605" s="452" t="s">
        <v>279</v>
      </c>
      <c r="B605" s="453" t="s">
        <v>433</v>
      </c>
      <c r="C605" s="453" t="s">
        <v>349</v>
      </c>
      <c r="D605" s="454" t="s">
        <v>222</v>
      </c>
      <c r="E605" s="454" t="s">
        <v>350</v>
      </c>
      <c r="F605" s="454" t="s">
        <v>351</v>
      </c>
      <c r="G605" s="455">
        <v>0</v>
      </c>
      <c r="H605" s="456">
        <v>400</v>
      </c>
      <c r="I605" s="456">
        <v>0</v>
      </c>
      <c r="J605" s="456">
        <v>0</v>
      </c>
      <c r="K605" s="456">
        <v>400</v>
      </c>
      <c r="L605" s="456">
        <v>0</v>
      </c>
    </row>
    <row r="606" spans="1:12" ht="12.75">
      <c r="A606" s="452" t="s">
        <v>279</v>
      </c>
      <c r="B606" s="453" t="s">
        <v>433</v>
      </c>
      <c r="C606" s="453" t="s">
        <v>352</v>
      </c>
      <c r="D606" s="454" t="s">
        <v>224</v>
      </c>
      <c r="E606" s="454" t="s">
        <v>353</v>
      </c>
      <c r="F606" s="454" t="s">
        <v>354</v>
      </c>
      <c r="G606" s="455">
        <v>0</v>
      </c>
      <c r="H606" s="456">
        <v>48</v>
      </c>
      <c r="I606" s="456">
        <v>0</v>
      </c>
      <c r="J606" s="456">
        <v>0</v>
      </c>
      <c r="K606" s="456">
        <v>48</v>
      </c>
      <c r="L606" s="456">
        <v>0</v>
      </c>
    </row>
    <row r="607" spans="1:12" ht="12.75">
      <c r="A607" s="452" t="s">
        <v>279</v>
      </c>
      <c r="B607" s="453" t="s">
        <v>433</v>
      </c>
      <c r="C607" s="453" t="s">
        <v>361</v>
      </c>
      <c r="D607" s="454" t="s">
        <v>362</v>
      </c>
      <c r="E607" s="454" t="s">
        <v>363</v>
      </c>
      <c r="F607" s="454" t="s">
        <v>364</v>
      </c>
      <c r="G607" s="455">
        <v>0</v>
      </c>
      <c r="H607" s="456">
        <v>433.5</v>
      </c>
      <c r="I607" s="456">
        <v>0</v>
      </c>
      <c r="J607" s="456">
        <v>0</v>
      </c>
      <c r="K607" s="456">
        <v>433.5</v>
      </c>
      <c r="L607" s="456">
        <v>0</v>
      </c>
    </row>
    <row r="608" spans="1:12" ht="12.75">
      <c r="A608" s="452" t="s">
        <v>279</v>
      </c>
      <c r="B608" s="453" t="s">
        <v>433</v>
      </c>
      <c r="C608" s="453" t="s">
        <v>373</v>
      </c>
      <c r="D608" s="454" t="s">
        <v>219</v>
      </c>
      <c r="E608" s="454" t="s">
        <v>374</v>
      </c>
      <c r="F608" s="454" t="s">
        <v>375</v>
      </c>
      <c r="G608" s="455">
        <v>0</v>
      </c>
      <c r="H608" s="456">
        <v>220</v>
      </c>
      <c r="I608" s="456">
        <v>0</v>
      </c>
      <c r="J608" s="456">
        <v>0</v>
      </c>
      <c r="K608" s="456">
        <v>220</v>
      </c>
      <c r="L608" s="456">
        <v>0</v>
      </c>
    </row>
    <row r="609" spans="1:12" ht="12.75">
      <c r="A609" s="452" t="s">
        <v>279</v>
      </c>
      <c r="B609" s="453" t="s">
        <v>433</v>
      </c>
      <c r="C609" s="453" t="s">
        <v>376</v>
      </c>
      <c r="D609" s="454" t="s">
        <v>218</v>
      </c>
      <c r="E609" s="454" t="s">
        <v>377</v>
      </c>
      <c r="F609" s="454" t="s">
        <v>378</v>
      </c>
      <c r="G609" s="455">
        <v>0</v>
      </c>
      <c r="H609" s="456">
        <v>48</v>
      </c>
      <c r="I609" s="456">
        <v>0</v>
      </c>
      <c r="J609" s="456">
        <v>0</v>
      </c>
      <c r="K609" s="456">
        <v>48</v>
      </c>
      <c r="L609" s="456">
        <v>0</v>
      </c>
    </row>
    <row r="610" spans="1:12" ht="12.75">
      <c r="A610" s="452" t="s">
        <v>279</v>
      </c>
      <c r="B610" s="453" t="s">
        <v>433</v>
      </c>
      <c r="C610" s="453" t="s">
        <v>386</v>
      </c>
      <c r="D610" s="454" t="s">
        <v>387</v>
      </c>
      <c r="E610" s="454" t="s">
        <v>388</v>
      </c>
      <c r="F610" s="454" t="s">
        <v>389</v>
      </c>
      <c r="G610" s="455">
        <v>0</v>
      </c>
      <c r="H610" s="456">
        <v>30</v>
      </c>
      <c r="I610" s="456">
        <v>0</v>
      </c>
      <c r="J610" s="456">
        <v>0</v>
      </c>
      <c r="K610" s="456">
        <v>30</v>
      </c>
      <c r="L610" s="456">
        <v>0</v>
      </c>
    </row>
    <row r="611" spans="1:12" ht="12.75">
      <c r="A611" s="452" t="s">
        <v>279</v>
      </c>
      <c r="B611" s="453" t="s">
        <v>433</v>
      </c>
      <c r="C611" s="453" t="s">
        <v>386</v>
      </c>
      <c r="D611" s="454" t="s">
        <v>387</v>
      </c>
      <c r="E611" s="454" t="s">
        <v>390</v>
      </c>
      <c r="F611" s="454" t="s">
        <v>391</v>
      </c>
      <c r="G611" s="455">
        <v>0</v>
      </c>
      <c r="H611" s="456">
        <v>11662</v>
      </c>
      <c r="I611" s="456">
        <v>0</v>
      </c>
      <c r="J611" s="456">
        <v>0</v>
      </c>
      <c r="K611" s="456">
        <v>11662</v>
      </c>
      <c r="L611" s="456">
        <v>0</v>
      </c>
    </row>
    <row r="612" spans="1:12" ht="12.75">
      <c r="A612" s="452" t="s">
        <v>279</v>
      </c>
      <c r="B612" s="453" t="s">
        <v>433</v>
      </c>
      <c r="C612" s="453" t="s">
        <v>386</v>
      </c>
      <c r="D612" s="454" t="s">
        <v>387</v>
      </c>
      <c r="E612" s="454" t="s">
        <v>394</v>
      </c>
      <c r="F612" s="454" t="s">
        <v>227</v>
      </c>
      <c r="G612" s="455">
        <v>0</v>
      </c>
      <c r="H612" s="456">
        <v>2084</v>
      </c>
      <c r="I612" s="456">
        <v>0</v>
      </c>
      <c r="J612" s="456">
        <v>0</v>
      </c>
      <c r="K612" s="456">
        <v>2084</v>
      </c>
      <c r="L612" s="456">
        <v>0</v>
      </c>
    </row>
    <row r="613" spans="1:12" ht="12.75">
      <c r="A613" s="452" t="s">
        <v>280</v>
      </c>
      <c r="B613" s="453" t="s">
        <v>80</v>
      </c>
      <c r="C613" s="453" t="s">
        <v>340</v>
      </c>
      <c r="D613" s="454" t="s">
        <v>216</v>
      </c>
      <c r="E613" s="454" t="s">
        <v>341</v>
      </c>
      <c r="F613" s="454" t="s">
        <v>342</v>
      </c>
      <c r="G613" s="455">
        <v>0</v>
      </c>
      <c r="H613" s="456">
        <v>246</v>
      </c>
      <c r="I613" s="456">
        <v>0</v>
      </c>
      <c r="J613" s="456">
        <v>0</v>
      </c>
      <c r="K613" s="456">
        <v>246</v>
      </c>
      <c r="L613" s="456">
        <v>0</v>
      </c>
    </row>
    <row r="614" spans="1:12" ht="12.75">
      <c r="A614" s="452" t="s">
        <v>280</v>
      </c>
      <c r="B614" s="453" t="s">
        <v>80</v>
      </c>
      <c r="C614" s="453" t="s">
        <v>343</v>
      </c>
      <c r="D614" s="454" t="s">
        <v>217</v>
      </c>
      <c r="E614" s="454" t="s">
        <v>344</v>
      </c>
      <c r="F614" s="454" t="s">
        <v>345</v>
      </c>
      <c r="G614" s="455">
        <v>0</v>
      </c>
      <c r="H614" s="456">
        <v>123</v>
      </c>
      <c r="I614" s="456">
        <v>0</v>
      </c>
      <c r="J614" s="456">
        <v>0</v>
      </c>
      <c r="K614" s="456">
        <v>123</v>
      </c>
      <c r="L614" s="456">
        <v>0</v>
      </c>
    </row>
    <row r="615" spans="1:12" ht="12.75">
      <c r="A615" s="452" t="s">
        <v>280</v>
      </c>
      <c r="B615" s="453" t="s">
        <v>80</v>
      </c>
      <c r="C615" s="453" t="s">
        <v>346</v>
      </c>
      <c r="D615" s="454" t="s">
        <v>221</v>
      </c>
      <c r="E615" s="454" t="s">
        <v>347</v>
      </c>
      <c r="F615" s="454" t="s">
        <v>348</v>
      </c>
      <c r="G615" s="455">
        <v>0</v>
      </c>
      <c r="H615" s="456">
        <v>15</v>
      </c>
      <c r="I615" s="456">
        <v>0</v>
      </c>
      <c r="J615" s="456">
        <v>0</v>
      </c>
      <c r="K615" s="456">
        <v>15</v>
      </c>
      <c r="L615" s="456">
        <v>0</v>
      </c>
    </row>
    <row r="616" spans="1:12" ht="12.75">
      <c r="A616" s="452" t="s">
        <v>280</v>
      </c>
      <c r="B616" s="453" t="s">
        <v>80</v>
      </c>
      <c r="C616" s="453" t="s">
        <v>349</v>
      </c>
      <c r="D616" s="454" t="s">
        <v>222</v>
      </c>
      <c r="E616" s="454" t="s">
        <v>350</v>
      </c>
      <c r="F616" s="454" t="s">
        <v>351</v>
      </c>
      <c r="G616" s="455">
        <v>0</v>
      </c>
      <c r="H616" s="456">
        <v>200</v>
      </c>
      <c r="I616" s="456">
        <v>0</v>
      </c>
      <c r="J616" s="456">
        <v>0</v>
      </c>
      <c r="K616" s="456">
        <v>200</v>
      </c>
      <c r="L616" s="456">
        <v>0</v>
      </c>
    </row>
    <row r="617" spans="1:12" ht="12.75">
      <c r="A617" s="452" t="s">
        <v>280</v>
      </c>
      <c r="B617" s="453" t="s">
        <v>80</v>
      </c>
      <c r="C617" s="453" t="s">
        <v>352</v>
      </c>
      <c r="D617" s="454" t="s">
        <v>224</v>
      </c>
      <c r="E617" s="454" t="s">
        <v>353</v>
      </c>
      <c r="F617" s="454" t="s">
        <v>354</v>
      </c>
      <c r="G617" s="455">
        <v>0</v>
      </c>
      <c r="H617" s="456">
        <v>18</v>
      </c>
      <c r="I617" s="456">
        <v>0</v>
      </c>
      <c r="J617" s="456">
        <v>0</v>
      </c>
      <c r="K617" s="456">
        <v>18</v>
      </c>
      <c r="L617" s="456">
        <v>0</v>
      </c>
    </row>
    <row r="618" spans="1:12" ht="12.75">
      <c r="A618" s="452" t="s">
        <v>280</v>
      </c>
      <c r="B618" s="453" t="s">
        <v>80</v>
      </c>
      <c r="C618" s="453" t="s">
        <v>355</v>
      </c>
      <c r="D618" s="454" t="s">
        <v>225</v>
      </c>
      <c r="E618" s="454" t="s">
        <v>356</v>
      </c>
      <c r="F618" s="454" t="s">
        <v>357</v>
      </c>
      <c r="G618" s="455">
        <v>0</v>
      </c>
      <c r="H618" s="456">
        <v>15</v>
      </c>
      <c r="I618" s="456">
        <v>0</v>
      </c>
      <c r="J618" s="456">
        <v>0</v>
      </c>
      <c r="K618" s="456">
        <v>15</v>
      </c>
      <c r="L618" s="456">
        <v>0</v>
      </c>
    </row>
    <row r="619" spans="1:12" ht="12.75">
      <c r="A619" s="452" t="s">
        <v>280</v>
      </c>
      <c r="B619" s="453" t="s">
        <v>80</v>
      </c>
      <c r="C619" s="453" t="s">
        <v>361</v>
      </c>
      <c r="D619" s="454" t="s">
        <v>362</v>
      </c>
      <c r="E619" s="454" t="s">
        <v>363</v>
      </c>
      <c r="F619" s="454" t="s">
        <v>364</v>
      </c>
      <c r="G619" s="455">
        <v>0</v>
      </c>
      <c r="H619" s="456">
        <v>93.5</v>
      </c>
      <c r="I619" s="456">
        <v>0</v>
      </c>
      <c r="J619" s="456">
        <v>0</v>
      </c>
      <c r="K619" s="456">
        <v>93.5</v>
      </c>
      <c r="L619" s="456">
        <v>0</v>
      </c>
    </row>
    <row r="620" spans="1:12" ht="12.75">
      <c r="A620" s="452" t="s">
        <v>280</v>
      </c>
      <c r="B620" s="453" t="s">
        <v>80</v>
      </c>
      <c r="C620" s="453" t="s">
        <v>373</v>
      </c>
      <c r="D620" s="454" t="s">
        <v>219</v>
      </c>
      <c r="E620" s="454" t="s">
        <v>374</v>
      </c>
      <c r="F620" s="454" t="s">
        <v>375</v>
      </c>
      <c r="G620" s="455">
        <v>0</v>
      </c>
      <c r="H620" s="456">
        <v>40</v>
      </c>
      <c r="I620" s="456">
        <v>0</v>
      </c>
      <c r="J620" s="456">
        <v>0</v>
      </c>
      <c r="K620" s="456">
        <v>40</v>
      </c>
      <c r="L620" s="456">
        <v>0</v>
      </c>
    </row>
    <row r="621" spans="1:12" ht="12.75">
      <c r="A621" s="452" t="s">
        <v>280</v>
      </c>
      <c r="B621" s="453" t="s">
        <v>80</v>
      </c>
      <c r="C621" s="453" t="s">
        <v>376</v>
      </c>
      <c r="D621" s="454" t="s">
        <v>218</v>
      </c>
      <c r="E621" s="454" t="s">
        <v>377</v>
      </c>
      <c r="F621" s="454" t="s">
        <v>378</v>
      </c>
      <c r="G621" s="455">
        <v>0</v>
      </c>
      <c r="H621" s="456">
        <v>12</v>
      </c>
      <c r="I621" s="456">
        <v>0</v>
      </c>
      <c r="J621" s="456">
        <v>0</v>
      </c>
      <c r="K621" s="456">
        <v>12</v>
      </c>
      <c r="L621" s="456">
        <v>0</v>
      </c>
    </row>
    <row r="622" spans="1:12" ht="12.75">
      <c r="A622" s="452" t="s">
        <v>280</v>
      </c>
      <c r="B622" s="453" t="s">
        <v>80</v>
      </c>
      <c r="C622" s="453" t="s">
        <v>386</v>
      </c>
      <c r="D622" s="454" t="s">
        <v>387</v>
      </c>
      <c r="E622" s="454" t="s">
        <v>388</v>
      </c>
      <c r="F622" s="454" t="s">
        <v>389</v>
      </c>
      <c r="G622" s="455">
        <v>0</v>
      </c>
      <c r="H622" s="456">
        <v>15</v>
      </c>
      <c r="I622" s="456">
        <v>0</v>
      </c>
      <c r="J622" s="456">
        <v>0</v>
      </c>
      <c r="K622" s="456">
        <v>15</v>
      </c>
      <c r="L622" s="456">
        <v>0</v>
      </c>
    </row>
    <row r="623" spans="1:12" ht="12.75">
      <c r="A623" s="452" t="s">
        <v>280</v>
      </c>
      <c r="B623" s="453" t="s">
        <v>80</v>
      </c>
      <c r="C623" s="453" t="s">
        <v>386</v>
      </c>
      <c r="D623" s="454" t="s">
        <v>387</v>
      </c>
      <c r="E623" s="454" t="s">
        <v>390</v>
      </c>
      <c r="F623" s="454" t="s">
        <v>391</v>
      </c>
      <c r="G623" s="455">
        <v>0</v>
      </c>
      <c r="H623" s="456">
        <v>977.5</v>
      </c>
      <c r="I623" s="456">
        <v>0</v>
      </c>
      <c r="J623" s="456">
        <v>0</v>
      </c>
      <c r="K623" s="456">
        <v>977.5</v>
      </c>
      <c r="L623" s="456">
        <v>0</v>
      </c>
    </row>
    <row r="624" spans="1:12" ht="12.75">
      <c r="A624" s="452" t="s">
        <v>280</v>
      </c>
      <c r="B624" s="453" t="s">
        <v>80</v>
      </c>
      <c r="C624" s="453" t="s">
        <v>386</v>
      </c>
      <c r="D624" s="454" t="s">
        <v>387</v>
      </c>
      <c r="E624" s="454" t="s">
        <v>394</v>
      </c>
      <c r="F624" s="454" t="s">
        <v>227</v>
      </c>
      <c r="G624" s="455">
        <v>0</v>
      </c>
      <c r="H624" s="456">
        <v>896</v>
      </c>
      <c r="I624" s="456">
        <v>0</v>
      </c>
      <c r="J624" s="456">
        <v>0</v>
      </c>
      <c r="K624" s="456">
        <v>896</v>
      </c>
      <c r="L624" s="456">
        <v>0</v>
      </c>
    </row>
    <row r="625" spans="1:12" ht="12.75">
      <c r="A625" s="452" t="s">
        <v>281</v>
      </c>
      <c r="B625" s="453" t="s">
        <v>85</v>
      </c>
      <c r="C625" s="453" t="s">
        <v>340</v>
      </c>
      <c r="D625" s="454" t="s">
        <v>216</v>
      </c>
      <c r="E625" s="454" t="s">
        <v>341</v>
      </c>
      <c r="F625" s="454" t="s">
        <v>342</v>
      </c>
      <c r="G625" s="455">
        <v>0</v>
      </c>
      <c r="H625" s="456">
        <v>102</v>
      </c>
      <c r="I625" s="456">
        <v>0</v>
      </c>
      <c r="J625" s="456">
        <v>0</v>
      </c>
      <c r="K625" s="456">
        <v>102</v>
      </c>
      <c r="L625" s="456">
        <v>0</v>
      </c>
    </row>
    <row r="626" spans="1:12" ht="12.75">
      <c r="A626" s="452" t="s">
        <v>281</v>
      </c>
      <c r="B626" s="453" t="s">
        <v>85</v>
      </c>
      <c r="C626" s="453" t="s">
        <v>343</v>
      </c>
      <c r="D626" s="454" t="s">
        <v>217</v>
      </c>
      <c r="E626" s="454" t="s">
        <v>344</v>
      </c>
      <c r="F626" s="454" t="s">
        <v>345</v>
      </c>
      <c r="G626" s="455">
        <v>0</v>
      </c>
      <c r="H626" s="456">
        <v>5</v>
      </c>
      <c r="I626" s="456">
        <v>0</v>
      </c>
      <c r="J626" s="456">
        <v>0</v>
      </c>
      <c r="K626" s="456">
        <v>5</v>
      </c>
      <c r="L626" s="456">
        <v>0</v>
      </c>
    </row>
    <row r="627" spans="1:12" ht="12.75">
      <c r="A627" s="452" t="s">
        <v>281</v>
      </c>
      <c r="B627" s="453" t="s">
        <v>85</v>
      </c>
      <c r="C627" s="453" t="s">
        <v>361</v>
      </c>
      <c r="D627" s="454" t="s">
        <v>362</v>
      </c>
      <c r="E627" s="454" t="s">
        <v>363</v>
      </c>
      <c r="F627" s="454" t="s">
        <v>364</v>
      </c>
      <c r="G627" s="455">
        <v>0</v>
      </c>
      <c r="H627" s="456">
        <v>17</v>
      </c>
      <c r="I627" s="456">
        <v>0</v>
      </c>
      <c r="J627" s="456">
        <v>0</v>
      </c>
      <c r="K627" s="456">
        <v>17</v>
      </c>
      <c r="L627" s="456">
        <v>0</v>
      </c>
    </row>
    <row r="628" spans="1:12" ht="12.75">
      <c r="A628" s="452" t="s">
        <v>281</v>
      </c>
      <c r="B628" s="453" t="s">
        <v>85</v>
      </c>
      <c r="C628" s="453" t="s">
        <v>373</v>
      </c>
      <c r="D628" s="454" t="s">
        <v>219</v>
      </c>
      <c r="E628" s="454" t="s">
        <v>374</v>
      </c>
      <c r="F628" s="454" t="s">
        <v>375</v>
      </c>
      <c r="G628" s="455">
        <v>0</v>
      </c>
      <c r="H628" s="456">
        <v>10</v>
      </c>
      <c r="I628" s="456">
        <v>0</v>
      </c>
      <c r="J628" s="456">
        <v>0</v>
      </c>
      <c r="K628" s="456">
        <v>10</v>
      </c>
      <c r="L628" s="456">
        <v>0</v>
      </c>
    </row>
    <row r="629" spans="1:12" ht="12.75">
      <c r="A629" s="452" t="s">
        <v>281</v>
      </c>
      <c r="B629" s="453" t="s">
        <v>85</v>
      </c>
      <c r="C629" s="453" t="s">
        <v>376</v>
      </c>
      <c r="D629" s="454" t="s">
        <v>218</v>
      </c>
      <c r="E629" s="454" t="s">
        <v>377</v>
      </c>
      <c r="F629" s="454" t="s">
        <v>378</v>
      </c>
      <c r="G629" s="455">
        <v>0</v>
      </c>
      <c r="H629" s="456">
        <v>16</v>
      </c>
      <c r="I629" s="456">
        <v>0</v>
      </c>
      <c r="J629" s="456">
        <v>0</v>
      </c>
      <c r="K629" s="456">
        <v>16</v>
      </c>
      <c r="L629" s="456">
        <v>0</v>
      </c>
    </row>
    <row r="630" spans="1:12" ht="12.75">
      <c r="A630" s="452" t="s">
        <v>281</v>
      </c>
      <c r="B630" s="453" t="s">
        <v>85</v>
      </c>
      <c r="C630" s="453" t="s">
        <v>386</v>
      </c>
      <c r="D630" s="454" t="s">
        <v>387</v>
      </c>
      <c r="E630" s="454" t="s">
        <v>390</v>
      </c>
      <c r="F630" s="454" t="s">
        <v>391</v>
      </c>
      <c r="G630" s="455">
        <v>0</v>
      </c>
      <c r="H630" s="456">
        <v>365.5</v>
      </c>
      <c r="I630" s="456">
        <v>0</v>
      </c>
      <c r="J630" s="456">
        <v>0</v>
      </c>
      <c r="K630" s="456">
        <v>365.5</v>
      </c>
      <c r="L630" s="456">
        <v>0</v>
      </c>
    </row>
    <row r="631" spans="1:12" ht="12.75">
      <c r="A631" s="452" t="s">
        <v>281</v>
      </c>
      <c r="B631" s="453" t="s">
        <v>85</v>
      </c>
      <c r="C631" s="453" t="s">
        <v>386</v>
      </c>
      <c r="D631" s="454" t="s">
        <v>387</v>
      </c>
      <c r="E631" s="454" t="s">
        <v>394</v>
      </c>
      <c r="F631" s="454" t="s">
        <v>227</v>
      </c>
      <c r="G631" s="455">
        <v>0</v>
      </c>
      <c r="H631" s="456">
        <v>134</v>
      </c>
      <c r="I631" s="456">
        <v>0</v>
      </c>
      <c r="J631" s="456">
        <v>0</v>
      </c>
      <c r="K631" s="456">
        <v>134</v>
      </c>
      <c r="L631" s="456">
        <v>0</v>
      </c>
    </row>
    <row r="632" spans="1:12" ht="12.75">
      <c r="A632" s="452" t="s">
        <v>282</v>
      </c>
      <c r="B632" s="453" t="s">
        <v>434</v>
      </c>
      <c r="C632" s="453" t="s">
        <v>337</v>
      </c>
      <c r="D632" s="454" t="s">
        <v>220</v>
      </c>
      <c r="E632" s="454" t="s">
        <v>338</v>
      </c>
      <c r="F632" s="454" t="s">
        <v>339</v>
      </c>
      <c r="G632" s="455">
        <v>0</v>
      </c>
      <c r="H632" s="456">
        <v>200</v>
      </c>
      <c r="I632" s="456">
        <v>0</v>
      </c>
      <c r="J632" s="456">
        <v>0</v>
      </c>
      <c r="K632" s="456">
        <v>200</v>
      </c>
      <c r="L632" s="456">
        <v>0</v>
      </c>
    </row>
    <row r="633" spans="1:12" ht="12.75">
      <c r="A633" s="452" t="s">
        <v>282</v>
      </c>
      <c r="B633" s="453" t="s">
        <v>434</v>
      </c>
      <c r="C633" s="453" t="s">
        <v>340</v>
      </c>
      <c r="D633" s="454" t="s">
        <v>216</v>
      </c>
      <c r="E633" s="454" t="s">
        <v>341</v>
      </c>
      <c r="F633" s="454" t="s">
        <v>342</v>
      </c>
      <c r="G633" s="455">
        <v>0</v>
      </c>
      <c r="H633" s="456">
        <v>732</v>
      </c>
      <c r="I633" s="456">
        <v>0</v>
      </c>
      <c r="J633" s="456">
        <v>0</v>
      </c>
      <c r="K633" s="456">
        <v>732</v>
      </c>
      <c r="L633" s="456">
        <v>0</v>
      </c>
    </row>
    <row r="634" spans="1:12" ht="12.75">
      <c r="A634" s="452" t="s">
        <v>282</v>
      </c>
      <c r="B634" s="453" t="s">
        <v>434</v>
      </c>
      <c r="C634" s="453" t="s">
        <v>343</v>
      </c>
      <c r="D634" s="454" t="s">
        <v>217</v>
      </c>
      <c r="E634" s="454" t="s">
        <v>344</v>
      </c>
      <c r="F634" s="454" t="s">
        <v>345</v>
      </c>
      <c r="G634" s="455">
        <v>0</v>
      </c>
      <c r="H634" s="456">
        <v>195</v>
      </c>
      <c r="I634" s="456">
        <v>0</v>
      </c>
      <c r="J634" s="456">
        <v>0</v>
      </c>
      <c r="K634" s="456">
        <v>195</v>
      </c>
      <c r="L634" s="456">
        <v>0</v>
      </c>
    </row>
    <row r="635" spans="1:12" ht="12.75">
      <c r="A635" s="452" t="s">
        <v>282</v>
      </c>
      <c r="B635" s="453" t="s">
        <v>434</v>
      </c>
      <c r="C635" s="453" t="s">
        <v>398</v>
      </c>
      <c r="D635" s="454" t="s">
        <v>240</v>
      </c>
      <c r="E635" s="454" t="s">
        <v>399</v>
      </c>
      <c r="F635" s="454" t="s">
        <v>400</v>
      </c>
      <c r="G635" s="455">
        <v>0</v>
      </c>
      <c r="H635" s="456">
        <v>200</v>
      </c>
      <c r="I635" s="456">
        <v>0</v>
      </c>
      <c r="J635" s="456">
        <v>0</v>
      </c>
      <c r="K635" s="456">
        <v>200</v>
      </c>
      <c r="L635" s="456">
        <v>0</v>
      </c>
    </row>
    <row r="636" spans="1:12" ht="12.75">
      <c r="A636" s="452" t="s">
        <v>282</v>
      </c>
      <c r="B636" s="453" t="s">
        <v>434</v>
      </c>
      <c r="C636" s="453" t="s">
        <v>352</v>
      </c>
      <c r="D636" s="454" t="s">
        <v>224</v>
      </c>
      <c r="E636" s="454" t="s">
        <v>353</v>
      </c>
      <c r="F636" s="454" t="s">
        <v>354</v>
      </c>
      <c r="G636" s="455">
        <v>0</v>
      </c>
      <c r="H636" s="456">
        <v>6</v>
      </c>
      <c r="I636" s="456">
        <v>0</v>
      </c>
      <c r="J636" s="456">
        <v>0</v>
      </c>
      <c r="K636" s="456">
        <v>6</v>
      </c>
      <c r="L636" s="456">
        <v>0</v>
      </c>
    </row>
    <row r="637" spans="1:12" ht="12.75">
      <c r="A637" s="452" t="s">
        <v>282</v>
      </c>
      <c r="B637" s="453" t="s">
        <v>434</v>
      </c>
      <c r="C637" s="453" t="s">
        <v>355</v>
      </c>
      <c r="D637" s="454" t="s">
        <v>225</v>
      </c>
      <c r="E637" s="454" t="s">
        <v>356</v>
      </c>
      <c r="F637" s="454" t="s">
        <v>357</v>
      </c>
      <c r="G637" s="455">
        <v>0</v>
      </c>
      <c r="H637" s="456">
        <v>30</v>
      </c>
      <c r="I637" s="456">
        <v>0</v>
      </c>
      <c r="J637" s="456">
        <v>0</v>
      </c>
      <c r="K637" s="456">
        <v>30</v>
      </c>
      <c r="L637" s="456">
        <v>0</v>
      </c>
    </row>
    <row r="638" spans="1:12" ht="12.75">
      <c r="A638" s="452" t="s">
        <v>282</v>
      </c>
      <c r="B638" s="453" t="s">
        <v>434</v>
      </c>
      <c r="C638" s="453" t="s">
        <v>361</v>
      </c>
      <c r="D638" s="454" t="s">
        <v>362</v>
      </c>
      <c r="E638" s="454" t="s">
        <v>363</v>
      </c>
      <c r="F638" s="454" t="s">
        <v>364</v>
      </c>
      <c r="G638" s="455">
        <v>0</v>
      </c>
      <c r="H638" s="456">
        <v>399.5</v>
      </c>
      <c r="I638" s="456">
        <v>0</v>
      </c>
      <c r="J638" s="456">
        <v>0</v>
      </c>
      <c r="K638" s="456">
        <v>399.5</v>
      </c>
      <c r="L638" s="456">
        <v>0</v>
      </c>
    </row>
    <row r="639" spans="1:12" ht="12.75">
      <c r="A639" s="452" t="s">
        <v>282</v>
      </c>
      <c r="B639" s="453" t="s">
        <v>434</v>
      </c>
      <c r="C639" s="453" t="s">
        <v>373</v>
      </c>
      <c r="D639" s="454" t="s">
        <v>219</v>
      </c>
      <c r="E639" s="454" t="s">
        <v>374</v>
      </c>
      <c r="F639" s="454" t="s">
        <v>375</v>
      </c>
      <c r="G639" s="455">
        <v>0</v>
      </c>
      <c r="H639" s="456">
        <v>130</v>
      </c>
      <c r="I639" s="456">
        <v>0</v>
      </c>
      <c r="J639" s="456">
        <v>0</v>
      </c>
      <c r="K639" s="456">
        <v>130</v>
      </c>
      <c r="L639" s="456">
        <v>0</v>
      </c>
    </row>
    <row r="640" spans="1:12" ht="12.75">
      <c r="A640" s="452" t="s">
        <v>282</v>
      </c>
      <c r="B640" s="453" t="s">
        <v>434</v>
      </c>
      <c r="C640" s="453" t="s">
        <v>376</v>
      </c>
      <c r="D640" s="454" t="s">
        <v>218</v>
      </c>
      <c r="E640" s="454" t="s">
        <v>377</v>
      </c>
      <c r="F640" s="454" t="s">
        <v>378</v>
      </c>
      <c r="G640" s="455">
        <v>0</v>
      </c>
      <c r="H640" s="456">
        <v>48</v>
      </c>
      <c r="I640" s="456">
        <v>0</v>
      </c>
      <c r="J640" s="456">
        <v>0</v>
      </c>
      <c r="K640" s="456">
        <v>48</v>
      </c>
      <c r="L640" s="456">
        <v>0</v>
      </c>
    </row>
    <row r="641" spans="1:12" ht="12.75">
      <c r="A641" s="452" t="s">
        <v>282</v>
      </c>
      <c r="B641" s="453" t="s">
        <v>434</v>
      </c>
      <c r="C641" s="453" t="s">
        <v>386</v>
      </c>
      <c r="D641" s="454" t="s">
        <v>387</v>
      </c>
      <c r="E641" s="454" t="s">
        <v>390</v>
      </c>
      <c r="F641" s="454" t="s">
        <v>391</v>
      </c>
      <c r="G641" s="455">
        <v>0</v>
      </c>
      <c r="H641" s="456">
        <v>6766</v>
      </c>
      <c r="I641" s="456">
        <v>0</v>
      </c>
      <c r="J641" s="456">
        <v>0</v>
      </c>
      <c r="K641" s="456">
        <v>6766</v>
      </c>
      <c r="L641" s="456">
        <v>0</v>
      </c>
    </row>
    <row r="642" spans="1:12" ht="12.75">
      <c r="A642" s="452" t="s">
        <v>282</v>
      </c>
      <c r="B642" s="453" t="s">
        <v>434</v>
      </c>
      <c r="C642" s="453" t="s">
        <v>386</v>
      </c>
      <c r="D642" s="454" t="s">
        <v>387</v>
      </c>
      <c r="E642" s="454" t="s">
        <v>394</v>
      </c>
      <c r="F642" s="454" t="s">
        <v>227</v>
      </c>
      <c r="G642" s="455">
        <v>0</v>
      </c>
      <c r="H642" s="456">
        <v>18672</v>
      </c>
      <c r="I642" s="456">
        <v>0</v>
      </c>
      <c r="J642" s="456">
        <v>0</v>
      </c>
      <c r="K642" s="456">
        <v>18671.96</v>
      </c>
      <c r="L642" s="456">
        <v>0.04</v>
      </c>
    </row>
    <row r="643" spans="1:12" ht="12.75">
      <c r="A643" s="452" t="s">
        <v>283</v>
      </c>
      <c r="B643" s="453" t="s">
        <v>75</v>
      </c>
      <c r="C643" s="453" t="s">
        <v>340</v>
      </c>
      <c r="D643" s="454" t="s">
        <v>216</v>
      </c>
      <c r="E643" s="454" t="s">
        <v>341</v>
      </c>
      <c r="F643" s="454" t="s">
        <v>342</v>
      </c>
      <c r="G643" s="455">
        <v>0</v>
      </c>
      <c r="H643" s="456">
        <v>816</v>
      </c>
      <c r="I643" s="456">
        <v>0</v>
      </c>
      <c r="J643" s="456">
        <v>0</v>
      </c>
      <c r="K643" s="456">
        <v>816</v>
      </c>
      <c r="L643" s="456">
        <v>0</v>
      </c>
    </row>
    <row r="644" spans="1:12" ht="12.75">
      <c r="A644" s="452" t="s">
        <v>283</v>
      </c>
      <c r="B644" s="453" t="s">
        <v>75</v>
      </c>
      <c r="C644" s="453" t="s">
        <v>343</v>
      </c>
      <c r="D644" s="454" t="s">
        <v>217</v>
      </c>
      <c r="E644" s="454" t="s">
        <v>344</v>
      </c>
      <c r="F644" s="454" t="s">
        <v>345</v>
      </c>
      <c r="G644" s="455">
        <v>0</v>
      </c>
      <c r="H644" s="456">
        <v>160</v>
      </c>
      <c r="I644" s="456">
        <v>0</v>
      </c>
      <c r="J644" s="456">
        <v>0</v>
      </c>
      <c r="K644" s="456">
        <v>160</v>
      </c>
      <c r="L644" s="456">
        <v>0</v>
      </c>
    </row>
    <row r="645" spans="1:12" ht="12.75">
      <c r="A645" s="452" t="s">
        <v>283</v>
      </c>
      <c r="B645" s="453" t="s">
        <v>75</v>
      </c>
      <c r="C645" s="453" t="s">
        <v>346</v>
      </c>
      <c r="D645" s="454" t="s">
        <v>221</v>
      </c>
      <c r="E645" s="454" t="s">
        <v>347</v>
      </c>
      <c r="F645" s="454" t="s">
        <v>348</v>
      </c>
      <c r="G645" s="455">
        <v>0</v>
      </c>
      <c r="H645" s="456">
        <v>15</v>
      </c>
      <c r="I645" s="456">
        <v>0</v>
      </c>
      <c r="J645" s="456">
        <v>0</v>
      </c>
      <c r="K645" s="456">
        <v>15</v>
      </c>
      <c r="L645" s="456">
        <v>0</v>
      </c>
    </row>
    <row r="646" spans="1:12" ht="12.75">
      <c r="A646" s="452" t="s">
        <v>283</v>
      </c>
      <c r="B646" s="453" t="s">
        <v>75</v>
      </c>
      <c r="C646" s="453" t="s">
        <v>398</v>
      </c>
      <c r="D646" s="454" t="s">
        <v>240</v>
      </c>
      <c r="E646" s="454" t="s">
        <v>399</v>
      </c>
      <c r="F646" s="454" t="s">
        <v>400</v>
      </c>
      <c r="G646" s="455">
        <v>0</v>
      </c>
      <c r="H646" s="456">
        <v>400</v>
      </c>
      <c r="I646" s="456">
        <v>0</v>
      </c>
      <c r="J646" s="456">
        <v>0</v>
      </c>
      <c r="K646" s="456">
        <v>400</v>
      </c>
      <c r="L646" s="456">
        <v>0</v>
      </c>
    </row>
    <row r="647" spans="1:12" ht="12.75">
      <c r="A647" s="452" t="s">
        <v>283</v>
      </c>
      <c r="B647" s="453" t="s">
        <v>75</v>
      </c>
      <c r="C647" s="453" t="s">
        <v>352</v>
      </c>
      <c r="D647" s="454" t="s">
        <v>224</v>
      </c>
      <c r="E647" s="454" t="s">
        <v>353</v>
      </c>
      <c r="F647" s="454" t="s">
        <v>354</v>
      </c>
      <c r="G647" s="455">
        <v>0</v>
      </c>
      <c r="H647" s="456">
        <v>36</v>
      </c>
      <c r="I647" s="456">
        <v>0</v>
      </c>
      <c r="J647" s="456">
        <v>0</v>
      </c>
      <c r="K647" s="456">
        <v>36</v>
      </c>
      <c r="L647" s="456">
        <v>0</v>
      </c>
    </row>
    <row r="648" spans="1:12" ht="12.75">
      <c r="A648" s="452" t="s">
        <v>283</v>
      </c>
      <c r="B648" s="453" t="s">
        <v>75</v>
      </c>
      <c r="C648" s="453" t="s">
        <v>355</v>
      </c>
      <c r="D648" s="454" t="s">
        <v>225</v>
      </c>
      <c r="E648" s="454" t="s">
        <v>356</v>
      </c>
      <c r="F648" s="454" t="s">
        <v>357</v>
      </c>
      <c r="G648" s="455">
        <v>0</v>
      </c>
      <c r="H648" s="456">
        <v>60</v>
      </c>
      <c r="I648" s="456">
        <v>0</v>
      </c>
      <c r="J648" s="456">
        <v>0</v>
      </c>
      <c r="K648" s="456">
        <v>60</v>
      </c>
      <c r="L648" s="456">
        <v>0</v>
      </c>
    </row>
    <row r="649" spans="1:12" ht="12.75">
      <c r="A649" s="452" t="s">
        <v>283</v>
      </c>
      <c r="B649" s="453" t="s">
        <v>75</v>
      </c>
      <c r="C649" s="453" t="s">
        <v>358</v>
      </c>
      <c r="D649" s="454" t="s">
        <v>226</v>
      </c>
      <c r="E649" s="454" t="s">
        <v>359</v>
      </c>
      <c r="F649" s="454" t="s">
        <v>360</v>
      </c>
      <c r="G649" s="455">
        <v>0</v>
      </c>
      <c r="H649" s="456">
        <v>8.5</v>
      </c>
      <c r="I649" s="456">
        <v>0</v>
      </c>
      <c r="J649" s="456">
        <v>0</v>
      </c>
      <c r="K649" s="456">
        <v>8.5</v>
      </c>
      <c r="L649" s="456">
        <v>0</v>
      </c>
    </row>
    <row r="650" spans="1:12" ht="12.75">
      <c r="A650" s="452" t="s">
        <v>283</v>
      </c>
      <c r="B650" s="453" t="s">
        <v>75</v>
      </c>
      <c r="C650" s="453" t="s">
        <v>361</v>
      </c>
      <c r="D650" s="454" t="s">
        <v>362</v>
      </c>
      <c r="E650" s="454" t="s">
        <v>363</v>
      </c>
      <c r="F650" s="454" t="s">
        <v>364</v>
      </c>
      <c r="G650" s="455">
        <v>0</v>
      </c>
      <c r="H650" s="456">
        <v>629</v>
      </c>
      <c r="I650" s="456">
        <v>0</v>
      </c>
      <c r="J650" s="456">
        <v>0</v>
      </c>
      <c r="K650" s="456">
        <v>629</v>
      </c>
      <c r="L650" s="456">
        <v>0</v>
      </c>
    </row>
    <row r="651" spans="1:12" ht="12.75">
      <c r="A651" s="452" t="s">
        <v>283</v>
      </c>
      <c r="B651" s="453" t="s">
        <v>75</v>
      </c>
      <c r="C651" s="453" t="s">
        <v>373</v>
      </c>
      <c r="D651" s="454" t="s">
        <v>219</v>
      </c>
      <c r="E651" s="454" t="s">
        <v>374</v>
      </c>
      <c r="F651" s="454" t="s">
        <v>375</v>
      </c>
      <c r="G651" s="455">
        <v>0</v>
      </c>
      <c r="H651" s="456">
        <v>360</v>
      </c>
      <c r="I651" s="456">
        <v>0</v>
      </c>
      <c r="J651" s="456">
        <v>0</v>
      </c>
      <c r="K651" s="456">
        <v>360</v>
      </c>
      <c r="L651" s="456">
        <v>0</v>
      </c>
    </row>
    <row r="652" spans="1:12" ht="12.75">
      <c r="A652" s="452" t="s">
        <v>283</v>
      </c>
      <c r="B652" s="453" t="s">
        <v>75</v>
      </c>
      <c r="C652" s="453" t="s">
        <v>376</v>
      </c>
      <c r="D652" s="454" t="s">
        <v>218</v>
      </c>
      <c r="E652" s="454" t="s">
        <v>377</v>
      </c>
      <c r="F652" s="454" t="s">
        <v>378</v>
      </c>
      <c r="G652" s="455">
        <v>0</v>
      </c>
      <c r="H652" s="456">
        <v>24</v>
      </c>
      <c r="I652" s="456">
        <v>0</v>
      </c>
      <c r="J652" s="456">
        <v>0</v>
      </c>
      <c r="K652" s="456">
        <v>24</v>
      </c>
      <c r="L652" s="456">
        <v>0</v>
      </c>
    </row>
    <row r="653" spans="1:12" ht="12.75">
      <c r="A653" s="452" t="s">
        <v>283</v>
      </c>
      <c r="B653" s="453" t="s">
        <v>75</v>
      </c>
      <c r="C653" s="453" t="s">
        <v>386</v>
      </c>
      <c r="D653" s="454" t="s">
        <v>387</v>
      </c>
      <c r="E653" s="454" t="s">
        <v>388</v>
      </c>
      <c r="F653" s="454" t="s">
        <v>389</v>
      </c>
      <c r="G653" s="455">
        <v>0</v>
      </c>
      <c r="H653" s="456">
        <v>45</v>
      </c>
      <c r="I653" s="456">
        <v>0</v>
      </c>
      <c r="J653" s="456">
        <v>0</v>
      </c>
      <c r="K653" s="456">
        <v>45</v>
      </c>
      <c r="L653" s="456">
        <v>0</v>
      </c>
    </row>
    <row r="654" spans="1:12" ht="12.75">
      <c r="A654" s="452" t="s">
        <v>283</v>
      </c>
      <c r="B654" s="453" t="s">
        <v>75</v>
      </c>
      <c r="C654" s="453" t="s">
        <v>386</v>
      </c>
      <c r="D654" s="454" t="s">
        <v>387</v>
      </c>
      <c r="E654" s="454" t="s">
        <v>390</v>
      </c>
      <c r="F654" s="454" t="s">
        <v>391</v>
      </c>
      <c r="G654" s="455">
        <v>0</v>
      </c>
      <c r="H654" s="456">
        <v>2320.5</v>
      </c>
      <c r="I654" s="456">
        <v>0</v>
      </c>
      <c r="J654" s="456">
        <v>0</v>
      </c>
      <c r="K654" s="456">
        <v>2320.5</v>
      </c>
      <c r="L654" s="456">
        <v>0</v>
      </c>
    </row>
    <row r="655" spans="1:12" ht="12.75">
      <c r="A655" s="452" t="s">
        <v>283</v>
      </c>
      <c r="B655" s="453" t="s">
        <v>75</v>
      </c>
      <c r="C655" s="453" t="s">
        <v>386</v>
      </c>
      <c r="D655" s="454" t="s">
        <v>387</v>
      </c>
      <c r="E655" s="454" t="s">
        <v>394</v>
      </c>
      <c r="F655" s="454" t="s">
        <v>227</v>
      </c>
      <c r="G655" s="455">
        <v>0</v>
      </c>
      <c r="H655" s="456">
        <v>1956</v>
      </c>
      <c r="I655" s="456">
        <v>0</v>
      </c>
      <c r="J655" s="456">
        <v>0</v>
      </c>
      <c r="K655" s="456">
        <v>1956</v>
      </c>
      <c r="L655" s="456">
        <v>0</v>
      </c>
    </row>
    <row r="656" spans="1:12" ht="12.75">
      <c r="A656" s="452" t="s">
        <v>284</v>
      </c>
      <c r="B656" s="453" t="s">
        <v>78</v>
      </c>
      <c r="C656" s="453" t="s">
        <v>340</v>
      </c>
      <c r="D656" s="454" t="s">
        <v>216</v>
      </c>
      <c r="E656" s="454" t="s">
        <v>341</v>
      </c>
      <c r="F656" s="454" t="s">
        <v>342</v>
      </c>
      <c r="G656" s="455">
        <v>0</v>
      </c>
      <c r="H656" s="456">
        <v>96</v>
      </c>
      <c r="I656" s="456">
        <v>0</v>
      </c>
      <c r="J656" s="456">
        <v>0</v>
      </c>
      <c r="K656" s="456">
        <v>96</v>
      </c>
      <c r="L656" s="456">
        <v>0</v>
      </c>
    </row>
    <row r="657" spans="1:12" ht="12.75">
      <c r="A657" s="452" t="s">
        <v>284</v>
      </c>
      <c r="B657" s="453" t="s">
        <v>78</v>
      </c>
      <c r="C657" s="453" t="s">
        <v>343</v>
      </c>
      <c r="D657" s="454" t="s">
        <v>217</v>
      </c>
      <c r="E657" s="454" t="s">
        <v>344</v>
      </c>
      <c r="F657" s="454" t="s">
        <v>345</v>
      </c>
      <c r="G657" s="455">
        <v>0</v>
      </c>
      <c r="H657" s="456">
        <v>40</v>
      </c>
      <c r="I657" s="456">
        <v>0</v>
      </c>
      <c r="J657" s="456">
        <v>0</v>
      </c>
      <c r="K657" s="456">
        <v>40</v>
      </c>
      <c r="L657" s="456">
        <v>0</v>
      </c>
    </row>
    <row r="658" spans="1:12" ht="12.75">
      <c r="A658" s="452" t="s">
        <v>284</v>
      </c>
      <c r="B658" s="453" t="s">
        <v>78</v>
      </c>
      <c r="C658" s="453" t="s">
        <v>361</v>
      </c>
      <c r="D658" s="454" t="s">
        <v>362</v>
      </c>
      <c r="E658" s="454" t="s">
        <v>363</v>
      </c>
      <c r="F658" s="454" t="s">
        <v>364</v>
      </c>
      <c r="G658" s="455">
        <v>0</v>
      </c>
      <c r="H658" s="456">
        <v>102</v>
      </c>
      <c r="I658" s="456">
        <v>0</v>
      </c>
      <c r="J658" s="456">
        <v>0</v>
      </c>
      <c r="K658" s="456">
        <v>102</v>
      </c>
      <c r="L658" s="456">
        <v>0</v>
      </c>
    </row>
    <row r="659" spans="1:12" ht="12.75">
      <c r="A659" s="452" t="s">
        <v>284</v>
      </c>
      <c r="B659" s="453" t="s">
        <v>78</v>
      </c>
      <c r="C659" s="453" t="s">
        <v>373</v>
      </c>
      <c r="D659" s="454" t="s">
        <v>219</v>
      </c>
      <c r="E659" s="454" t="s">
        <v>374</v>
      </c>
      <c r="F659" s="454" t="s">
        <v>375</v>
      </c>
      <c r="G659" s="455">
        <v>0</v>
      </c>
      <c r="H659" s="456">
        <v>30</v>
      </c>
      <c r="I659" s="456">
        <v>0</v>
      </c>
      <c r="J659" s="456">
        <v>0</v>
      </c>
      <c r="K659" s="456">
        <v>30</v>
      </c>
      <c r="L659" s="456">
        <v>0</v>
      </c>
    </row>
    <row r="660" spans="1:12" ht="12.75">
      <c r="A660" s="452" t="s">
        <v>284</v>
      </c>
      <c r="B660" s="453" t="s">
        <v>78</v>
      </c>
      <c r="C660" s="453" t="s">
        <v>386</v>
      </c>
      <c r="D660" s="454" t="s">
        <v>387</v>
      </c>
      <c r="E660" s="454" t="s">
        <v>390</v>
      </c>
      <c r="F660" s="454" t="s">
        <v>391</v>
      </c>
      <c r="G660" s="455">
        <v>0</v>
      </c>
      <c r="H660" s="456">
        <v>1632</v>
      </c>
      <c r="I660" s="456">
        <v>0</v>
      </c>
      <c r="J660" s="456">
        <v>0</v>
      </c>
      <c r="K660" s="456">
        <v>1632</v>
      </c>
      <c r="L660" s="456">
        <v>0</v>
      </c>
    </row>
    <row r="661" spans="1:12" ht="12.75">
      <c r="A661" s="452" t="s">
        <v>284</v>
      </c>
      <c r="B661" s="453" t="s">
        <v>78</v>
      </c>
      <c r="C661" s="453" t="s">
        <v>386</v>
      </c>
      <c r="D661" s="454" t="s">
        <v>387</v>
      </c>
      <c r="E661" s="454" t="s">
        <v>394</v>
      </c>
      <c r="F661" s="454" t="s">
        <v>227</v>
      </c>
      <c r="G661" s="455">
        <v>0</v>
      </c>
      <c r="H661" s="456">
        <v>263</v>
      </c>
      <c r="I661" s="456">
        <v>0</v>
      </c>
      <c r="J661" s="456">
        <v>0</v>
      </c>
      <c r="K661" s="456">
        <v>263</v>
      </c>
      <c r="L661" s="456">
        <v>0</v>
      </c>
    </row>
    <row r="662" spans="1:12" ht="12.75">
      <c r="A662" s="452" t="s">
        <v>285</v>
      </c>
      <c r="B662" s="453" t="s">
        <v>435</v>
      </c>
      <c r="C662" s="453" t="s">
        <v>333</v>
      </c>
      <c r="D662" s="454" t="s">
        <v>334</v>
      </c>
      <c r="E662" s="454" t="s">
        <v>335</v>
      </c>
      <c r="F662" s="454" t="s">
        <v>336</v>
      </c>
      <c r="G662" s="455">
        <v>0</v>
      </c>
      <c r="H662" s="456">
        <v>251</v>
      </c>
      <c r="I662" s="456">
        <v>0</v>
      </c>
      <c r="J662" s="456">
        <v>0</v>
      </c>
      <c r="K662" s="456">
        <v>251</v>
      </c>
      <c r="L662" s="456">
        <v>0</v>
      </c>
    </row>
    <row r="663" spans="1:12" ht="12.75">
      <c r="A663" s="452" t="s">
        <v>285</v>
      </c>
      <c r="B663" s="453" t="s">
        <v>435</v>
      </c>
      <c r="C663" s="453" t="s">
        <v>340</v>
      </c>
      <c r="D663" s="454" t="s">
        <v>216</v>
      </c>
      <c r="E663" s="454" t="s">
        <v>341</v>
      </c>
      <c r="F663" s="454" t="s">
        <v>342</v>
      </c>
      <c r="G663" s="455">
        <v>0</v>
      </c>
      <c r="H663" s="456">
        <v>630</v>
      </c>
      <c r="I663" s="456">
        <v>0</v>
      </c>
      <c r="J663" s="456">
        <v>0</v>
      </c>
      <c r="K663" s="456">
        <v>630</v>
      </c>
      <c r="L663" s="456">
        <v>0</v>
      </c>
    </row>
    <row r="664" spans="1:12" ht="12.75">
      <c r="A664" s="452" t="s">
        <v>285</v>
      </c>
      <c r="B664" s="453" t="s">
        <v>435</v>
      </c>
      <c r="C664" s="453" t="s">
        <v>343</v>
      </c>
      <c r="D664" s="454" t="s">
        <v>217</v>
      </c>
      <c r="E664" s="454" t="s">
        <v>344</v>
      </c>
      <c r="F664" s="454" t="s">
        <v>345</v>
      </c>
      <c r="G664" s="455">
        <v>0</v>
      </c>
      <c r="H664" s="456">
        <v>291</v>
      </c>
      <c r="I664" s="456">
        <v>0</v>
      </c>
      <c r="J664" s="456">
        <v>0</v>
      </c>
      <c r="K664" s="456">
        <v>291</v>
      </c>
      <c r="L664" s="456">
        <v>0</v>
      </c>
    </row>
    <row r="665" spans="1:12" ht="12.75">
      <c r="A665" s="452" t="s">
        <v>285</v>
      </c>
      <c r="B665" s="453" t="s">
        <v>435</v>
      </c>
      <c r="C665" s="453" t="s">
        <v>346</v>
      </c>
      <c r="D665" s="454" t="s">
        <v>221</v>
      </c>
      <c r="E665" s="454" t="s">
        <v>347</v>
      </c>
      <c r="F665" s="454" t="s">
        <v>348</v>
      </c>
      <c r="G665" s="455">
        <v>0</v>
      </c>
      <c r="H665" s="456">
        <v>30</v>
      </c>
      <c r="I665" s="456">
        <v>0</v>
      </c>
      <c r="J665" s="456">
        <v>0</v>
      </c>
      <c r="K665" s="456">
        <v>30</v>
      </c>
      <c r="L665" s="456">
        <v>0</v>
      </c>
    </row>
    <row r="666" spans="1:12" ht="12.75">
      <c r="A666" s="452" t="s">
        <v>285</v>
      </c>
      <c r="B666" s="453" t="s">
        <v>435</v>
      </c>
      <c r="C666" s="453" t="s">
        <v>349</v>
      </c>
      <c r="D666" s="454" t="s">
        <v>222</v>
      </c>
      <c r="E666" s="454" t="s">
        <v>350</v>
      </c>
      <c r="F666" s="454" t="s">
        <v>351</v>
      </c>
      <c r="G666" s="455">
        <v>0</v>
      </c>
      <c r="H666" s="456">
        <v>200</v>
      </c>
      <c r="I666" s="456">
        <v>0</v>
      </c>
      <c r="J666" s="456">
        <v>0</v>
      </c>
      <c r="K666" s="456">
        <v>200</v>
      </c>
      <c r="L666" s="456">
        <v>0</v>
      </c>
    </row>
    <row r="667" spans="1:12" ht="12.75">
      <c r="A667" s="452" t="s">
        <v>285</v>
      </c>
      <c r="B667" s="453" t="s">
        <v>435</v>
      </c>
      <c r="C667" s="453" t="s">
        <v>352</v>
      </c>
      <c r="D667" s="454" t="s">
        <v>224</v>
      </c>
      <c r="E667" s="454" t="s">
        <v>353</v>
      </c>
      <c r="F667" s="454" t="s">
        <v>354</v>
      </c>
      <c r="G667" s="455">
        <v>0</v>
      </c>
      <c r="H667" s="456">
        <v>36</v>
      </c>
      <c r="I667" s="456">
        <v>0</v>
      </c>
      <c r="J667" s="456">
        <v>0</v>
      </c>
      <c r="K667" s="456">
        <v>36</v>
      </c>
      <c r="L667" s="456">
        <v>0</v>
      </c>
    </row>
    <row r="668" spans="1:12" ht="12.75">
      <c r="A668" s="452" t="s">
        <v>285</v>
      </c>
      <c r="B668" s="453" t="s">
        <v>435</v>
      </c>
      <c r="C668" s="453" t="s">
        <v>361</v>
      </c>
      <c r="D668" s="454" t="s">
        <v>362</v>
      </c>
      <c r="E668" s="454" t="s">
        <v>363</v>
      </c>
      <c r="F668" s="454" t="s">
        <v>364</v>
      </c>
      <c r="G668" s="455">
        <v>0</v>
      </c>
      <c r="H668" s="456">
        <v>144.5</v>
      </c>
      <c r="I668" s="456">
        <v>0</v>
      </c>
      <c r="J668" s="456">
        <v>0</v>
      </c>
      <c r="K668" s="456">
        <v>144.5</v>
      </c>
      <c r="L668" s="456">
        <v>0</v>
      </c>
    </row>
    <row r="669" spans="1:12" ht="12.75">
      <c r="A669" s="452" t="s">
        <v>285</v>
      </c>
      <c r="B669" s="453" t="s">
        <v>435</v>
      </c>
      <c r="C669" s="453" t="s">
        <v>419</v>
      </c>
      <c r="D669" s="454" t="s">
        <v>420</v>
      </c>
      <c r="E669" s="454" t="s">
        <v>421</v>
      </c>
      <c r="F669" s="454" t="s">
        <v>422</v>
      </c>
      <c r="G669" s="455">
        <v>0</v>
      </c>
      <c r="H669" s="456">
        <v>15</v>
      </c>
      <c r="I669" s="456">
        <v>0</v>
      </c>
      <c r="J669" s="456">
        <v>0</v>
      </c>
      <c r="K669" s="456">
        <v>15</v>
      </c>
      <c r="L669" s="456">
        <v>0</v>
      </c>
    </row>
    <row r="670" spans="1:12" ht="12.75">
      <c r="A670" s="452" t="s">
        <v>285</v>
      </c>
      <c r="B670" s="453" t="s">
        <v>435</v>
      </c>
      <c r="C670" s="453" t="s">
        <v>373</v>
      </c>
      <c r="D670" s="454" t="s">
        <v>219</v>
      </c>
      <c r="E670" s="454" t="s">
        <v>374</v>
      </c>
      <c r="F670" s="454" t="s">
        <v>375</v>
      </c>
      <c r="G670" s="455">
        <v>0</v>
      </c>
      <c r="H670" s="456">
        <v>190</v>
      </c>
      <c r="I670" s="456">
        <v>0</v>
      </c>
      <c r="J670" s="456">
        <v>0</v>
      </c>
      <c r="K670" s="456">
        <v>190</v>
      </c>
      <c r="L670" s="456">
        <v>0</v>
      </c>
    </row>
    <row r="671" spans="1:12" ht="12.75">
      <c r="A671" s="452" t="s">
        <v>285</v>
      </c>
      <c r="B671" s="453" t="s">
        <v>435</v>
      </c>
      <c r="C671" s="453" t="s">
        <v>376</v>
      </c>
      <c r="D671" s="454" t="s">
        <v>218</v>
      </c>
      <c r="E671" s="454" t="s">
        <v>377</v>
      </c>
      <c r="F671" s="454" t="s">
        <v>378</v>
      </c>
      <c r="G671" s="455">
        <v>0</v>
      </c>
      <c r="H671" s="456">
        <v>4</v>
      </c>
      <c r="I671" s="456">
        <v>0</v>
      </c>
      <c r="J671" s="456">
        <v>0</v>
      </c>
      <c r="K671" s="456">
        <v>4</v>
      </c>
      <c r="L671" s="456">
        <v>0</v>
      </c>
    </row>
    <row r="672" spans="1:12" ht="12.75">
      <c r="A672" s="452" t="s">
        <v>285</v>
      </c>
      <c r="B672" s="453" t="s">
        <v>435</v>
      </c>
      <c r="C672" s="453" t="s">
        <v>382</v>
      </c>
      <c r="D672" s="454" t="s">
        <v>383</v>
      </c>
      <c r="E672" s="454" t="s">
        <v>384</v>
      </c>
      <c r="F672" s="454" t="s">
        <v>385</v>
      </c>
      <c r="G672" s="455">
        <v>0</v>
      </c>
      <c r="H672" s="456">
        <v>720</v>
      </c>
      <c r="I672" s="456">
        <v>0</v>
      </c>
      <c r="J672" s="456">
        <v>0</v>
      </c>
      <c r="K672" s="456">
        <v>720</v>
      </c>
      <c r="L672" s="456">
        <v>0</v>
      </c>
    </row>
    <row r="673" spans="1:12" ht="12.75">
      <c r="A673" s="452" t="s">
        <v>285</v>
      </c>
      <c r="B673" s="453" t="s">
        <v>435</v>
      </c>
      <c r="C673" s="453" t="s">
        <v>386</v>
      </c>
      <c r="D673" s="454" t="s">
        <v>387</v>
      </c>
      <c r="E673" s="454" t="s">
        <v>388</v>
      </c>
      <c r="F673" s="454" t="s">
        <v>389</v>
      </c>
      <c r="G673" s="455">
        <v>0</v>
      </c>
      <c r="H673" s="456">
        <v>120</v>
      </c>
      <c r="I673" s="456">
        <v>0</v>
      </c>
      <c r="J673" s="456">
        <v>0</v>
      </c>
      <c r="K673" s="456">
        <v>120</v>
      </c>
      <c r="L673" s="456">
        <v>0</v>
      </c>
    </row>
    <row r="674" spans="1:12" ht="12.75">
      <c r="A674" s="452" t="s">
        <v>285</v>
      </c>
      <c r="B674" s="453" t="s">
        <v>435</v>
      </c>
      <c r="C674" s="453" t="s">
        <v>386</v>
      </c>
      <c r="D674" s="454" t="s">
        <v>387</v>
      </c>
      <c r="E674" s="454" t="s">
        <v>390</v>
      </c>
      <c r="F674" s="454" t="s">
        <v>391</v>
      </c>
      <c r="G674" s="455">
        <v>0</v>
      </c>
      <c r="H674" s="456">
        <v>2507.5</v>
      </c>
      <c r="I674" s="456">
        <v>0</v>
      </c>
      <c r="J674" s="456">
        <v>0</v>
      </c>
      <c r="K674" s="456">
        <v>2507.5</v>
      </c>
      <c r="L674" s="456">
        <v>0</v>
      </c>
    </row>
    <row r="675" spans="1:12" ht="12.75">
      <c r="A675" s="452" t="s">
        <v>285</v>
      </c>
      <c r="B675" s="453" t="s">
        <v>435</v>
      </c>
      <c r="C675" s="453" t="s">
        <v>386</v>
      </c>
      <c r="D675" s="454" t="s">
        <v>387</v>
      </c>
      <c r="E675" s="454" t="s">
        <v>394</v>
      </c>
      <c r="F675" s="454" t="s">
        <v>227</v>
      </c>
      <c r="G675" s="455">
        <v>0</v>
      </c>
      <c r="H675" s="456">
        <v>4823</v>
      </c>
      <c r="I675" s="456">
        <v>0</v>
      </c>
      <c r="J675" s="456">
        <v>0</v>
      </c>
      <c r="K675" s="456">
        <v>4823</v>
      </c>
      <c r="L675" s="456">
        <v>0</v>
      </c>
    </row>
    <row r="676" spans="1:12" ht="12.75">
      <c r="A676" s="452" t="s">
        <v>286</v>
      </c>
      <c r="B676" s="453" t="s">
        <v>73</v>
      </c>
      <c r="C676" s="453" t="s">
        <v>340</v>
      </c>
      <c r="D676" s="454" t="s">
        <v>216</v>
      </c>
      <c r="E676" s="454" t="s">
        <v>341</v>
      </c>
      <c r="F676" s="454" t="s">
        <v>342</v>
      </c>
      <c r="G676" s="455">
        <v>0</v>
      </c>
      <c r="H676" s="456">
        <v>258</v>
      </c>
      <c r="I676" s="456">
        <v>0</v>
      </c>
      <c r="J676" s="456">
        <v>0</v>
      </c>
      <c r="K676" s="456">
        <v>258</v>
      </c>
      <c r="L676" s="456">
        <v>0</v>
      </c>
    </row>
    <row r="677" spans="1:12" ht="12.75">
      <c r="A677" s="452" t="s">
        <v>286</v>
      </c>
      <c r="B677" s="453" t="s">
        <v>73</v>
      </c>
      <c r="C677" s="453" t="s">
        <v>343</v>
      </c>
      <c r="D677" s="454" t="s">
        <v>217</v>
      </c>
      <c r="E677" s="454" t="s">
        <v>344</v>
      </c>
      <c r="F677" s="454" t="s">
        <v>345</v>
      </c>
      <c r="G677" s="455">
        <v>0</v>
      </c>
      <c r="H677" s="456">
        <v>183</v>
      </c>
      <c r="I677" s="456">
        <v>0</v>
      </c>
      <c r="J677" s="456">
        <v>0</v>
      </c>
      <c r="K677" s="456">
        <v>183</v>
      </c>
      <c r="L677" s="456">
        <v>0</v>
      </c>
    </row>
    <row r="678" spans="1:12" ht="12.75">
      <c r="A678" s="452" t="s">
        <v>286</v>
      </c>
      <c r="B678" s="453" t="s">
        <v>73</v>
      </c>
      <c r="C678" s="453" t="s">
        <v>349</v>
      </c>
      <c r="D678" s="454" t="s">
        <v>222</v>
      </c>
      <c r="E678" s="454" t="s">
        <v>350</v>
      </c>
      <c r="F678" s="454" t="s">
        <v>351</v>
      </c>
      <c r="G678" s="455">
        <v>0</v>
      </c>
      <c r="H678" s="456">
        <v>100</v>
      </c>
      <c r="I678" s="456">
        <v>0</v>
      </c>
      <c r="J678" s="456">
        <v>0</v>
      </c>
      <c r="K678" s="456">
        <v>100</v>
      </c>
      <c r="L678" s="456">
        <v>0</v>
      </c>
    </row>
    <row r="679" spans="1:12" ht="12.75">
      <c r="A679" s="452" t="s">
        <v>286</v>
      </c>
      <c r="B679" s="453" t="s">
        <v>73</v>
      </c>
      <c r="C679" s="453" t="s">
        <v>352</v>
      </c>
      <c r="D679" s="454" t="s">
        <v>224</v>
      </c>
      <c r="E679" s="454" t="s">
        <v>353</v>
      </c>
      <c r="F679" s="454" t="s">
        <v>354</v>
      </c>
      <c r="G679" s="455">
        <v>0</v>
      </c>
      <c r="H679" s="456">
        <v>6</v>
      </c>
      <c r="I679" s="456">
        <v>0</v>
      </c>
      <c r="J679" s="456">
        <v>0</v>
      </c>
      <c r="K679" s="456">
        <v>6</v>
      </c>
      <c r="L679" s="456">
        <v>0</v>
      </c>
    </row>
    <row r="680" spans="1:12" ht="12.75">
      <c r="A680" s="452" t="s">
        <v>286</v>
      </c>
      <c r="B680" s="453" t="s">
        <v>73</v>
      </c>
      <c r="C680" s="453" t="s">
        <v>355</v>
      </c>
      <c r="D680" s="454" t="s">
        <v>225</v>
      </c>
      <c r="E680" s="454" t="s">
        <v>356</v>
      </c>
      <c r="F680" s="454" t="s">
        <v>357</v>
      </c>
      <c r="G680" s="455">
        <v>0</v>
      </c>
      <c r="H680" s="456">
        <v>15</v>
      </c>
      <c r="I680" s="456">
        <v>0</v>
      </c>
      <c r="J680" s="456">
        <v>0</v>
      </c>
      <c r="K680" s="456">
        <v>15</v>
      </c>
      <c r="L680" s="456">
        <v>0</v>
      </c>
    </row>
    <row r="681" spans="1:12" ht="12.75">
      <c r="A681" s="452" t="s">
        <v>286</v>
      </c>
      <c r="B681" s="453" t="s">
        <v>73</v>
      </c>
      <c r="C681" s="453" t="s">
        <v>361</v>
      </c>
      <c r="D681" s="454" t="s">
        <v>362</v>
      </c>
      <c r="E681" s="454" t="s">
        <v>363</v>
      </c>
      <c r="F681" s="454" t="s">
        <v>364</v>
      </c>
      <c r="G681" s="455">
        <v>0</v>
      </c>
      <c r="H681" s="456">
        <v>85</v>
      </c>
      <c r="I681" s="456">
        <v>0</v>
      </c>
      <c r="J681" s="456">
        <v>0</v>
      </c>
      <c r="K681" s="456">
        <v>85</v>
      </c>
      <c r="L681" s="456">
        <v>0</v>
      </c>
    </row>
    <row r="682" spans="1:12" ht="12.75">
      <c r="A682" s="452" t="s">
        <v>286</v>
      </c>
      <c r="B682" s="453" t="s">
        <v>73</v>
      </c>
      <c r="C682" s="453" t="s">
        <v>365</v>
      </c>
      <c r="D682" s="454" t="s">
        <v>366</v>
      </c>
      <c r="E682" s="454" t="s">
        <v>367</v>
      </c>
      <c r="F682" s="454" t="s">
        <v>368</v>
      </c>
      <c r="G682" s="455">
        <v>0</v>
      </c>
      <c r="H682" s="456">
        <v>8.5</v>
      </c>
      <c r="I682" s="456">
        <v>0</v>
      </c>
      <c r="J682" s="456">
        <v>0</v>
      </c>
      <c r="K682" s="456">
        <v>8.5</v>
      </c>
      <c r="L682" s="456">
        <v>0</v>
      </c>
    </row>
    <row r="683" spans="1:12" ht="12.75">
      <c r="A683" s="452" t="s">
        <v>286</v>
      </c>
      <c r="B683" s="453" t="s">
        <v>73</v>
      </c>
      <c r="C683" s="453" t="s">
        <v>373</v>
      </c>
      <c r="D683" s="454" t="s">
        <v>219</v>
      </c>
      <c r="E683" s="454" t="s">
        <v>374</v>
      </c>
      <c r="F683" s="454" t="s">
        <v>375</v>
      </c>
      <c r="G683" s="455">
        <v>0</v>
      </c>
      <c r="H683" s="456">
        <v>100</v>
      </c>
      <c r="I683" s="456">
        <v>0</v>
      </c>
      <c r="J683" s="456">
        <v>0</v>
      </c>
      <c r="K683" s="456">
        <v>100</v>
      </c>
      <c r="L683" s="456">
        <v>0</v>
      </c>
    </row>
    <row r="684" spans="1:12" ht="12.75">
      <c r="A684" s="452" t="s">
        <v>286</v>
      </c>
      <c r="B684" s="453" t="s">
        <v>73</v>
      </c>
      <c r="C684" s="453" t="s">
        <v>376</v>
      </c>
      <c r="D684" s="454" t="s">
        <v>218</v>
      </c>
      <c r="E684" s="454" t="s">
        <v>377</v>
      </c>
      <c r="F684" s="454" t="s">
        <v>378</v>
      </c>
      <c r="G684" s="455">
        <v>0</v>
      </c>
      <c r="H684" s="456">
        <v>4</v>
      </c>
      <c r="I684" s="456">
        <v>0</v>
      </c>
      <c r="J684" s="456">
        <v>0</v>
      </c>
      <c r="K684" s="456">
        <v>4</v>
      </c>
      <c r="L684" s="456">
        <v>0</v>
      </c>
    </row>
    <row r="685" spans="1:12" ht="12.75">
      <c r="A685" s="452" t="s">
        <v>286</v>
      </c>
      <c r="B685" s="453" t="s">
        <v>73</v>
      </c>
      <c r="C685" s="453" t="s">
        <v>386</v>
      </c>
      <c r="D685" s="454" t="s">
        <v>387</v>
      </c>
      <c r="E685" s="454" t="s">
        <v>390</v>
      </c>
      <c r="F685" s="454" t="s">
        <v>391</v>
      </c>
      <c r="G685" s="455">
        <v>0</v>
      </c>
      <c r="H685" s="456">
        <v>1113.5</v>
      </c>
      <c r="I685" s="456">
        <v>0</v>
      </c>
      <c r="J685" s="456">
        <v>0</v>
      </c>
      <c r="K685" s="456">
        <v>1113.5</v>
      </c>
      <c r="L685" s="456">
        <v>0</v>
      </c>
    </row>
    <row r="686" spans="1:12" ht="12.75">
      <c r="A686" s="452" t="s">
        <v>286</v>
      </c>
      <c r="B686" s="453" t="s">
        <v>73</v>
      </c>
      <c r="C686" s="453" t="s">
        <v>386</v>
      </c>
      <c r="D686" s="454" t="s">
        <v>387</v>
      </c>
      <c r="E686" s="454" t="s">
        <v>394</v>
      </c>
      <c r="F686" s="454" t="s">
        <v>227</v>
      </c>
      <c r="G686" s="455">
        <v>0</v>
      </c>
      <c r="H686" s="456">
        <v>379</v>
      </c>
      <c r="I686" s="456">
        <v>0</v>
      </c>
      <c r="J686" s="456">
        <v>0</v>
      </c>
      <c r="K686" s="456">
        <v>379</v>
      </c>
      <c r="L686" s="456">
        <v>0</v>
      </c>
    </row>
    <row r="687" spans="1:12" ht="12.75">
      <c r="A687" s="452" t="s">
        <v>287</v>
      </c>
      <c r="B687" s="453" t="s">
        <v>72</v>
      </c>
      <c r="C687" s="453" t="s">
        <v>333</v>
      </c>
      <c r="D687" s="454" t="s">
        <v>334</v>
      </c>
      <c r="E687" s="454" t="s">
        <v>335</v>
      </c>
      <c r="F687" s="454" t="s">
        <v>336</v>
      </c>
      <c r="G687" s="455">
        <v>0</v>
      </c>
      <c r="H687" s="456">
        <v>8.5</v>
      </c>
      <c r="I687" s="456">
        <v>0</v>
      </c>
      <c r="J687" s="456">
        <v>0</v>
      </c>
      <c r="K687" s="456">
        <v>8.5</v>
      </c>
      <c r="L687" s="456">
        <v>0</v>
      </c>
    </row>
    <row r="688" spans="1:12" ht="12.75">
      <c r="A688" s="452" t="s">
        <v>287</v>
      </c>
      <c r="B688" s="453" t="s">
        <v>72</v>
      </c>
      <c r="C688" s="453" t="s">
        <v>340</v>
      </c>
      <c r="D688" s="454" t="s">
        <v>216</v>
      </c>
      <c r="E688" s="454" t="s">
        <v>341</v>
      </c>
      <c r="F688" s="454" t="s">
        <v>342</v>
      </c>
      <c r="G688" s="455">
        <v>0</v>
      </c>
      <c r="H688" s="456">
        <v>144</v>
      </c>
      <c r="I688" s="456">
        <v>0</v>
      </c>
      <c r="J688" s="456">
        <v>0</v>
      </c>
      <c r="K688" s="456">
        <v>144</v>
      </c>
      <c r="L688" s="456">
        <v>0</v>
      </c>
    </row>
    <row r="689" spans="1:12" ht="12.75">
      <c r="A689" s="452" t="s">
        <v>287</v>
      </c>
      <c r="B689" s="453" t="s">
        <v>72</v>
      </c>
      <c r="C689" s="453" t="s">
        <v>343</v>
      </c>
      <c r="D689" s="454" t="s">
        <v>217</v>
      </c>
      <c r="E689" s="454" t="s">
        <v>344</v>
      </c>
      <c r="F689" s="454" t="s">
        <v>345</v>
      </c>
      <c r="G689" s="455">
        <v>0</v>
      </c>
      <c r="H689" s="456">
        <v>209</v>
      </c>
      <c r="I689" s="456">
        <v>0</v>
      </c>
      <c r="J689" s="456">
        <v>0</v>
      </c>
      <c r="K689" s="456">
        <v>209</v>
      </c>
      <c r="L689" s="456">
        <v>0</v>
      </c>
    </row>
    <row r="690" spans="1:12" ht="12.75">
      <c r="A690" s="452" t="s">
        <v>287</v>
      </c>
      <c r="B690" s="453" t="s">
        <v>72</v>
      </c>
      <c r="C690" s="453" t="s">
        <v>349</v>
      </c>
      <c r="D690" s="454" t="s">
        <v>222</v>
      </c>
      <c r="E690" s="454" t="s">
        <v>350</v>
      </c>
      <c r="F690" s="454" t="s">
        <v>351</v>
      </c>
      <c r="G690" s="455">
        <v>0</v>
      </c>
      <c r="H690" s="456">
        <v>100</v>
      </c>
      <c r="I690" s="456">
        <v>0</v>
      </c>
      <c r="J690" s="456">
        <v>0</v>
      </c>
      <c r="K690" s="456">
        <v>100</v>
      </c>
      <c r="L690" s="456">
        <v>0</v>
      </c>
    </row>
    <row r="691" spans="1:12" ht="12.75">
      <c r="A691" s="452" t="s">
        <v>287</v>
      </c>
      <c r="B691" s="453" t="s">
        <v>72</v>
      </c>
      <c r="C691" s="453" t="s">
        <v>352</v>
      </c>
      <c r="D691" s="454" t="s">
        <v>224</v>
      </c>
      <c r="E691" s="454" t="s">
        <v>353</v>
      </c>
      <c r="F691" s="454" t="s">
        <v>354</v>
      </c>
      <c r="G691" s="455">
        <v>0</v>
      </c>
      <c r="H691" s="456">
        <v>6</v>
      </c>
      <c r="I691" s="456">
        <v>0</v>
      </c>
      <c r="J691" s="456">
        <v>0</v>
      </c>
      <c r="K691" s="456">
        <v>6</v>
      </c>
      <c r="L691" s="456">
        <v>0</v>
      </c>
    </row>
    <row r="692" spans="1:12" ht="12.75">
      <c r="A692" s="452" t="s">
        <v>287</v>
      </c>
      <c r="B692" s="453" t="s">
        <v>72</v>
      </c>
      <c r="C692" s="453" t="s">
        <v>355</v>
      </c>
      <c r="D692" s="454" t="s">
        <v>225</v>
      </c>
      <c r="E692" s="454" t="s">
        <v>356</v>
      </c>
      <c r="F692" s="454" t="s">
        <v>357</v>
      </c>
      <c r="G692" s="455">
        <v>0</v>
      </c>
      <c r="H692" s="456">
        <v>15</v>
      </c>
      <c r="I692" s="456">
        <v>0</v>
      </c>
      <c r="J692" s="456">
        <v>0</v>
      </c>
      <c r="K692" s="456">
        <v>15</v>
      </c>
      <c r="L692" s="456">
        <v>0</v>
      </c>
    </row>
    <row r="693" spans="1:12" ht="12.75">
      <c r="A693" s="452" t="s">
        <v>287</v>
      </c>
      <c r="B693" s="453" t="s">
        <v>72</v>
      </c>
      <c r="C693" s="453" t="s">
        <v>361</v>
      </c>
      <c r="D693" s="454" t="s">
        <v>362</v>
      </c>
      <c r="E693" s="454" t="s">
        <v>363</v>
      </c>
      <c r="F693" s="454" t="s">
        <v>364</v>
      </c>
      <c r="G693" s="455">
        <v>0</v>
      </c>
      <c r="H693" s="456">
        <v>59.5</v>
      </c>
      <c r="I693" s="456">
        <v>0</v>
      </c>
      <c r="J693" s="456">
        <v>0</v>
      </c>
      <c r="K693" s="456">
        <v>59.5</v>
      </c>
      <c r="L693" s="456">
        <v>0</v>
      </c>
    </row>
    <row r="694" spans="1:12" ht="12.75">
      <c r="A694" s="452" t="s">
        <v>287</v>
      </c>
      <c r="B694" s="453" t="s">
        <v>72</v>
      </c>
      <c r="C694" s="453" t="s">
        <v>373</v>
      </c>
      <c r="D694" s="454" t="s">
        <v>219</v>
      </c>
      <c r="E694" s="454" t="s">
        <v>374</v>
      </c>
      <c r="F694" s="454" t="s">
        <v>375</v>
      </c>
      <c r="G694" s="455">
        <v>0</v>
      </c>
      <c r="H694" s="456">
        <v>70</v>
      </c>
      <c r="I694" s="456">
        <v>0</v>
      </c>
      <c r="J694" s="456">
        <v>0</v>
      </c>
      <c r="K694" s="456">
        <v>70</v>
      </c>
      <c r="L694" s="456">
        <v>0</v>
      </c>
    </row>
    <row r="695" spans="1:12" ht="12.75">
      <c r="A695" s="452" t="s">
        <v>287</v>
      </c>
      <c r="B695" s="453" t="s">
        <v>72</v>
      </c>
      <c r="C695" s="453" t="s">
        <v>386</v>
      </c>
      <c r="D695" s="454" t="s">
        <v>387</v>
      </c>
      <c r="E695" s="454" t="s">
        <v>390</v>
      </c>
      <c r="F695" s="454" t="s">
        <v>391</v>
      </c>
      <c r="G695" s="455">
        <v>0</v>
      </c>
      <c r="H695" s="456">
        <v>731</v>
      </c>
      <c r="I695" s="456">
        <v>0</v>
      </c>
      <c r="J695" s="456">
        <v>0</v>
      </c>
      <c r="K695" s="456">
        <v>731</v>
      </c>
      <c r="L695" s="456">
        <v>0</v>
      </c>
    </row>
    <row r="696" spans="1:12" ht="12.75">
      <c r="A696" s="452" t="s">
        <v>287</v>
      </c>
      <c r="B696" s="453" t="s">
        <v>72</v>
      </c>
      <c r="C696" s="453" t="s">
        <v>386</v>
      </c>
      <c r="D696" s="454" t="s">
        <v>387</v>
      </c>
      <c r="E696" s="454" t="s">
        <v>394</v>
      </c>
      <c r="F696" s="454" t="s">
        <v>227</v>
      </c>
      <c r="G696" s="455">
        <v>0</v>
      </c>
      <c r="H696" s="456">
        <v>342</v>
      </c>
      <c r="I696" s="456">
        <v>0</v>
      </c>
      <c r="J696" s="456">
        <v>0</v>
      </c>
      <c r="K696" s="456">
        <v>342</v>
      </c>
      <c r="L696" s="456">
        <v>0</v>
      </c>
    </row>
    <row r="697" spans="1:12" ht="12.75">
      <c r="A697" s="452" t="s">
        <v>288</v>
      </c>
      <c r="B697" s="453" t="s">
        <v>81</v>
      </c>
      <c r="C697" s="453" t="s">
        <v>340</v>
      </c>
      <c r="D697" s="454" t="s">
        <v>216</v>
      </c>
      <c r="E697" s="454" t="s">
        <v>341</v>
      </c>
      <c r="F697" s="454" t="s">
        <v>342</v>
      </c>
      <c r="G697" s="455">
        <v>0</v>
      </c>
      <c r="H697" s="456">
        <v>294</v>
      </c>
      <c r="I697" s="456">
        <v>0</v>
      </c>
      <c r="J697" s="456">
        <v>0</v>
      </c>
      <c r="K697" s="456">
        <v>294</v>
      </c>
      <c r="L697" s="456">
        <v>0</v>
      </c>
    </row>
    <row r="698" spans="1:12" ht="12.75">
      <c r="A698" s="452" t="s">
        <v>288</v>
      </c>
      <c r="B698" s="453" t="s">
        <v>81</v>
      </c>
      <c r="C698" s="453" t="s">
        <v>343</v>
      </c>
      <c r="D698" s="454" t="s">
        <v>217</v>
      </c>
      <c r="E698" s="454" t="s">
        <v>344</v>
      </c>
      <c r="F698" s="454" t="s">
        <v>345</v>
      </c>
      <c r="G698" s="455">
        <v>0</v>
      </c>
      <c r="H698" s="456">
        <v>111</v>
      </c>
      <c r="I698" s="456">
        <v>0</v>
      </c>
      <c r="J698" s="456">
        <v>0</v>
      </c>
      <c r="K698" s="456">
        <v>111</v>
      </c>
      <c r="L698" s="456">
        <v>0</v>
      </c>
    </row>
    <row r="699" spans="1:12" ht="12.75">
      <c r="A699" s="452" t="s">
        <v>288</v>
      </c>
      <c r="B699" s="453" t="s">
        <v>81</v>
      </c>
      <c r="C699" s="453" t="s">
        <v>352</v>
      </c>
      <c r="D699" s="454" t="s">
        <v>224</v>
      </c>
      <c r="E699" s="454" t="s">
        <v>353</v>
      </c>
      <c r="F699" s="454" t="s">
        <v>354</v>
      </c>
      <c r="G699" s="455">
        <v>0</v>
      </c>
      <c r="H699" s="456">
        <v>12</v>
      </c>
      <c r="I699" s="456">
        <v>0</v>
      </c>
      <c r="J699" s="456">
        <v>0</v>
      </c>
      <c r="K699" s="456">
        <v>12</v>
      </c>
      <c r="L699" s="456">
        <v>0</v>
      </c>
    </row>
    <row r="700" spans="1:12" ht="12.75">
      <c r="A700" s="452" t="s">
        <v>288</v>
      </c>
      <c r="B700" s="453" t="s">
        <v>81</v>
      </c>
      <c r="C700" s="453" t="s">
        <v>361</v>
      </c>
      <c r="D700" s="454" t="s">
        <v>362</v>
      </c>
      <c r="E700" s="454" t="s">
        <v>363</v>
      </c>
      <c r="F700" s="454" t="s">
        <v>364</v>
      </c>
      <c r="G700" s="455">
        <v>0</v>
      </c>
      <c r="H700" s="456">
        <v>85</v>
      </c>
      <c r="I700" s="456">
        <v>0</v>
      </c>
      <c r="J700" s="456">
        <v>0</v>
      </c>
      <c r="K700" s="456">
        <v>85</v>
      </c>
      <c r="L700" s="456">
        <v>0</v>
      </c>
    </row>
    <row r="701" spans="1:12" ht="12.75">
      <c r="A701" s="452" t="s">
        <v>288</v>
      </c>
      <c r="B701" s="453" t="s">
        <v>81</v>
      </c>
      <c r="C701" s="453" t="s">
        <v>373</v>
      </c>
      <c r="D701" s="454" t="s">
        <v>219</v>
      </c>
      <c r="E701" s="454" t="s">
        <v>374</v>
      </c>
      <c r="F701" s="454" t="s">
        <v>375</v>
      </c>
      <c r="G701" s="455">
        <v>0</v>
      </c>
      <c r="H701" s="456">
        <v>60</v>
      </c>
      <c r="I701" s="456">
        <v>0</v>
      </c>
      <c r="J701" s="456">
        <v>0</v>
      </c>
      <c r="K701" s="456">
        <v>60</v>
      </c>
      <c r="L701" s="456">
        <v>0</v>
      </c>
    </row>
    <row r="702" spans="1:12" ht="12.75">
      <c r="A702" s="452" t="s">
        <v>288</v>
      </c>
      <c r="B702" s="453" t="s">
        <v>81</v>
      </c>
      <c r="C702" s="453" t="s">
        <v>376</v>
      </c>
      <c r="D702" s="454" t="s">
        <v>218</v>
      </c>
      <c r="E702" s="454" t="s">
        <v>377</v>
      </c>
      <c r="F702" s="454" t="s">
        <v>378</v>
      </c>
      <c r="G702" s="455">
        <v>0</v>
      </c>
      <c r="H702" s="456">
        <v>24</v>
      </c>
      <c r="I702" s="456">
        <v>0</v>
      </c>
      <c r="J702" s="456">
        <v>0</v>
      </c>
      <c r="K702" s="456">
        <v>24</v>
      </c>
      <c r="L702" s="456">
        <v>0</v>
      </c>
    </row>
    <row r="703" spans="1:12" ht="12.75">
      <c r="A703" s="452" t="s">
        <v>288</v>
      </c>
      <c r="B703" s="453" t="s">
        <v>81</v>
      </c>
      <c r="C703" s="453" t="s">
        <v>386</v>
      </c>
      <c r="D703" s="454" t="s">
        <v>387</v>
      </c>
      <c r="E703" s="454" t="s">
        <v>390</v>
      </c>
      <c r="F703" s="454" t="s">
        <v>391</v>
      </c>
      <c r="G703" s="455">
        <v>0</v>
      </c>
      <c r="H703" s="456">
        <v>204</v>
      </c>
      <c r="I703" s="456">
        <v>0</v>
      </c>
      <c r="J703" s="456">
        <v>0</v>
      </c>
      <c r="K703" s="456">
        <v>204</v>
      </c>
      <c r="L703" s="456">
        <v>0</v>
      </c>
    </row>
    <row r="704" spans="1:12" ht="12.75">
      <c r="A704" s="452" t="s">
        <v>288</v>
      </c>
      <c r="B704" s="453" t="s">
        <v>81</v>
      </c>
      <c r="C704" s="453" t="s">
        <v>386</v>
      </c>
      <c r="D704" s="454" t="s">
        <v>387</v>
      </c>
      <c r="E704" s="454" t="s">
        <v>394</v>
      </c>
      <c r="F704" s="454" t="s">
        <v>227</v>
      </c>
      <c r="G704" s="455">
        <v>0</v>
      </c>
      <c r="H704" s="456">
        <v>684</v>
      </c>
      <c r="I704" s="456">
        <v>0</v>
      </c>
      <c r="J704" s="456">
        <v>0</v>
      </c>
      <c r="K704" s="456">
        <v>684</v>
      </c>
      <c r="L704" s="456">
        <v>0</v>
      </c>
    </row>
    <row r="705" spans="1:12" ht="12.75">
      <c r="A705" s="452" t="s">
        <v>289</v>
      </c>
      <c r="B705" s="453" t="s">
        <v>436</v>
      </c>
      <c r="C705" s="453" t="s">
        <v>340</v>
      </c>
      <c r="D705" s="454" t="s">
        <v>216</v>
      </c>
      <c r="E705" s="454" t="s">
        <v>341</v>
      </c>
      <c r="F705" s="454" t="s">
        <v>342</v>
      </c>
      <c r="G705" s="455">
        <v>0</v>
      </c>
      <c r="H705" s="456">
        <v>36</v>
      </c>
      <c r="I705" s="456">
        <v>0</v>
      </c>
      <c r="J705" s="456">
        <v>0</v>
      </c>
      <c r="K705" s="456">
        <v>36</v>
      </c>
      <c r="L705" s="456">
        <v>0</v>
      </c>
    </row>
    <row r="706" spans="1:12" ht="12.75">
      <c r="A706" s="452" t="s">
        <v>289</v>
      </c>
      <c r="B706" s="453" t="s">
        <v>436</v>
      </c>
      <c r="C706" s="453" t="s">
        <v>343</v>
      </c>
      <c r="D706" s="454" t="s">
        <v>217</v>
      </c>
      <c r="E706" s="454" t="s">
        <v>344</v>
      </c>
      <c r="F706" s="454" t="s">
        <v>345</v>
      </c>
      <c r="G706" s="455">
        <v>0</v>
      </c>
      <c r="H706" s="456">
        <v>10</v>
      </c>
      <c r="I706" s="456">
        <v>0</v>
      </c>
      <c r="J706" s="456">
        <v>0</v>
      </c>
      <c r="K706" s="456">
        <v>10</v>
      </c>
      <c r="L706" s="456">
        <v>0</v>
      </c>
    </row>
    <row r="707" spans="1:12" ht="12.75">
      <c r="A707" s="452" t="s">
        <v>289</v>
      </c>
      <c r="B707" s="453" t="s">
        <v>436</v>
      </c>
      <c r="C707" s="453" t="s">
        <v>361</v>
      </c>
      <c r="D707" s="454" t="s">
        <v>362</v>
      </c>
      <c r="E707" s="454" t="s">
        <v>363</v>
      </c>
      <c r="F707" s="454" t="s">
        <v>364</v>
      </c>
      <c r="G707" s="455">
        <v>0</v>
      </c>
      <c r="H707" s="456">
        <v>25.5</v>
      </c>
      <c r="I707" s="456">
        <v>0</v>
      </c>
      <c r="J707" s="456">
        <v>0</v>
      </c>
      <c r="K707" s="456">
        <v>25.5</v>
      </c>
      <c r="L707" s="456">
        <v>0</v>
      </c>
    </row>
    <row r="708" spans="1:12" ht="12.75">
      <c r="A708" s="452" t="s">
        <v>289</v>
      </c>
      <c r="B708" s="453" t="s">
        <v>436</v>
      </c>
      <c r="C708" s="453" t="s">
        <v>373</v>
      </c>
      <c r="D708" s="454" t="s">
        <v>219</v>
      </c>
      <c r="E708" s="454" t="s">
        <v>374</v>
      </c>
      <c r="F708" s="454" t="s">
        <v>375</v>
      </c>
      <c r="G708" s="455">
        <v>0</v>
      </c>
      <c r="H708" s="456">
        <v>10</v>
      </c>
      <c r="I708" s="456">
        <v>0</v>
      </c>
      <c r="J708" s="456">
        <v>0</v>
      </c>
      <c r="K708" s="456">
        <v>10</v>
      </c>
      <c r="L708" s="456">
        <v>0</v>
      </c>
    </row>
    <row r="709" spans="1:12" ht="12.75">
      <c r="A709" s="452" t="s">
        <v>289</v>
      </c>
      <c r="B709" s="453" t="s">
        <v>436</v>
      </c>
      <c r="C709" s="453" t="s">
        <v>386</v>
      </c>
      <c r="D709" s="454" t="s">
        <v>387</v>
      </c>
      <c r="E709" s="454" t="s">
        <v>390</v>
      </c>
      <c r="F709" s="454" t="s">
        <v>391</v>
      </c>
      <c r="G709" s="455">
        <v>0</v>
      </c>
      <c r="H709" s="456">
        <v>467.5</v>
      </c>
      <c r="I709" s="456">
        <v>0</v>
      </c>
      <c r="J709" s="456">
        <v>0</v>
      </c>
      <c r="K709" s="456">
        <v>467.5</v>
      </c>
      <c r="L709" s="456">
        <v>0</v>
      </c>
    </row>
    <row r="710" spans="1:12" ht="12.75">
      <c r="A710" s="452" t="s">
        <v>289</v>
      </c>
      <c r="B710" s="453" t="s">
        <v>436</v>
      </c>
      <c r="C710" s="453" t="s">
        <v>386</v>
      </c>
      <c r="D710" s="454" t="s">
        <v>387</v>
      </c>
      <c r="E710" s="454" t="s">
        <v>394</v>
      </c>
      <c r="F710" s="454" t="s">
        <v>227</v>
      </c>
      <c r="G710" s="455">
        <v>0</v>
      </c>
      <c r="H710" s="456">
        <v>70</v>
      </c>
      <c r="I710" s="456">
        <v>0</v>
      </c>
      <c r="J710" s="456">
        <v>0</v>
      </c>
      <c r="K710" s="456">
        <v>70</v>
      </c>
      <c r="L710" s="456">
        <v>0</v>
      </c>
    </row>
    <row r="711" spans="1:12" ht="12.75">
      <c r="A711" s="452" t="s">
        <v>290</v>
      </c>
      <c r="B711" s="453" t="s">
        <v>437</v>
      </c>
      <c r="C711" s="453" t="s">
        <v>340</v>
      </c>
      <c r="D711" s="454" t="s">
        <v>216</v>
      </c>
      <c r="E711" s="454" t="s">
        <v>341</v>
      </c>
      <c r="F711" s="454" t="s">
        <v>342</v>
      </c>
      <c r="G711" s="455">
        <v>0</v>
      </c>
      <c r="H711" s="456">
        <v>42</v>
      </c>
      <c r="I711" s="456">
        <v>0</v>
      </c>
      <c r="J711" s="456">
        <v>0</v>
      </c>
      <c r="K711" s="456">
        <v>42</v>
      </c>
      <c r="L711" s="456">
        <v>0</v>
      </c>
    </row>
    <row r="712" spans="1:12" ht="12.75">
      <c r="A712" s="452" t="s">
        <v>290</v>
      </c>
      <c r="B712" s="453" t="s">
        <v>437</v>
      </c>
      <c r="C712" s="453" t="s">
        <v>343</v>
      </c>
      <c r="D712" s="454" t="s">
        <v>217</v>
      </c>
      <c r="E712" s="454" t="s">
        <v>344</v>
      </c>
      <c r="F712" s="454" t="s">
        <v>345</v>
      </c>
      <c r="G712" s="455">
        <v>0</v>
      </c>
      <c r="H712" s="456">
        <v>40</v>
      </c>
      <c r="I712" s="456">
        <v>0</v>
      </c>
      <c r="J712" s="456">
        <v>0</v>
      </c>
      <c r="K712" s="456">
        <v>40</v>
      </c>
      <c r="L712" s="456">
        <v>0</v>
      </c>
    </row>
    <row r="713" spans="1:12" ht="12.75">
      <c r="A713" s="452" t="s">
        <v>290</v>
      </c>
      <c r="B713" s="453" t="s">
        <v>437</v>
      </c>
      <c r="C713" s="453" t="s">
        <v>373</v>
      </c>
      <c r="D713" s="454" t="s">
        <v>219</v>
      </c>
      <c r="E713" s="454" t="s">
        <v>374</v>
      </c>
      <c r="F713" s="454" t="s">
        <v>375</v>
      </c>
      <c r="G713" s="455">
        <v>0</v>
      </c>
      <c r="H713" s="456">
        <v>10</v>
      </c>
      <c r="I713" s="456">
        <v>0</v>
      </c>
      <c r="J713" s="456">
        <v>0</v>
      </c>
      <c r="K713" s="456">
        <v>10</v>
      </c>
      <c r="L713" s="456">
        <v>0</v>
      </c>
    </row>
    <row r="714" spans="1:12" ht="12.75">
      <c r="A714" s="452" t="s">
        <v>290</v>
      </c>
      <c r="B714" s="453" t="s">
        <v>437</v>
      </c>
      <c r="C714" s="453" t="s">
        <v>386</v>
      </c>
      <c r="D714" s="454" t="s">
        <v>387</v>
      </c>
      <c r="E714" s="454" t="s">
        <v>390</v>
      </c>
      <c r="F714" s="454" t="s">
        <v>391</v>
      </c>
      <c r="G714" s="455">
        <v>0</v>
      </c>
      <c r="H714" s="456">
        <v>1011.5</v>
      </c>
      <c r="I714" s="456">
        <v>0</v>
      </c>
      <c r="J714" s="456">
        <v>0</v>
      </c>
      <c r="K714" s="456">
        <v>1011.5</v>
      </c>
      <c r="L714" s="456">
        <v>0</v>
      </c>
    </row>
    <row r="715" spans="1:12" ht="12.75">
      <c r="A715" s="452" t="s">
        <v>290</v>
      </c>
      <c r="B715" s="453" t="s">
        <v>437</v>
      </c>
      <c r="C715" s="453" t="s">
        <v>386</v>
      </c>
      <c r="D715" s="454" t="s">
        <v>387</v>
      </c>
      <c r="E715" s="454" t="s">
        <v>394</v>
      </c>
      <c r="F715" s="454" t="s">
        <v>227</v>
      </c>
      <c r="G715" s="455">
        <v>0</v>
      </c>
      <c r="H715" s="456">
        <v>584</v>
      </c>
      <c r="I715" s="456">
        <v>0</v>
      </c>
      <c r="J715" s="456">
        <v>0</v>
      </c>
      <c r="K715" s="456">
        <v>584</v>
      </c>
      <c r="L715" s="456">
        <v>0</v>
      </c>
    </row>
    <row r="716" spans="1:12" ht="12.75">
      <c r="A716" s="452" t="s">
        <v>291</v>
      </c>
      <c r="B716" s="453" t="s">
        <v>146</v>
      </c>
      <c r="C716" s="453" t="s">
        <v>340</v>
      </c>
      <c r="D716" s="454" t="s">
        <v>216</v>
      </c>
      <c r="E716" s="454" t="s">
        <v>341</v>
      </c>
      <c r="F716" s="454" t="s">
        <v>342</v>
      </c>
      <c r="G716" s="455">
        <v>0</v>
      </c>
      <c r="H716" s="456">
        <v>186</v>
      </c>
      <c r="I716" s="456">
        <v>0</v>
      </c>
      <c r="J716" s="456">
        <v>0</v>
      </c>
      <c r="K716" s="456">
        <v>186</v>
      </c>
      <c r="L716" s="456">
        <v>0</v>
      </c>
    </row>
    <row r="717" spans="1:12" ht="12.75">
      <c r="A717" s="452" t="s">
        <v>291</v>
      </c>
      <c r="B717" s="453" t="s">
        <v>146</v>
      </c>
      <c r="C717" s="453" t="s">
        <v>343</v>
      </c>
      <c r="D717" s="454" t="s">
        <v>217</v>
      </c>
      <c r="E717" s="454" t="s">
        <v>344</v>
      </c>
      <c r="F717" s="454" t="s">
        <v>345</v>
      </c>
      <c r="G717" s="455">
        <v>0</v>
      </c>
      <c r="H717" s="456">
        <v>65</v>
      </c>
      <c r="I717" s="456">
        <v>0</v>
      </c>
      <c r="J717" s="456">
        <v>0</v>
      </c>
      <c r="K717" s="456">
        <v>65</v>
      </c>
      <c r="L717" s="456">
        <v>0</v>
      </c>
    </row>
    <row r="718" spans="1:12" ht="12.75">
      <c r="A718" s="452" t="s">
        <v>291</v>
      </c>
      <c r="B718" s="453" t="s">
        <v>146</v>
      </c>
      <c r="C718" s="453" t="s">
        <v>361</v>
      </c>
      <c r="D718" s="454" t="s">
        <v>362</v>
      </c>
      <c r="E718" s="454" t="s">
        <v>363</v>
      </c>
      <c r="F718" s="454" t="s">
        <v>364</v>
      </c>
      <c r="G718" s="455">
        <v>0</v>
      </c>
      <c r="H718" s="456">
        <v>102</v>
      </c>
      <c r="I718" s="456">
        <v>0</v>
      </c>
      <c r="J718" s="456">
        <v>0</v>
      </c>
      <c r="K718" s="456">
        <v>102</v>
      </c>
      <c r="L718" s="456">
        <v>0</v>
      </c>
    </row>
    <row r="719" spans="1:12" ht="12.75">
      <c r="A719" s="452" t="s">
        <v>291</v>
      </c>
      <c r="B719" s="453" t="s">
        <v>146</v>
      </c>
      <c r="C719" s="453" t="s">
        <v>373</v>
      </c>
      <c r="D719" s="454" t="s">
        <v>219</v>
      </c>
      <c r="E719" s="454" t="s">
        <v>374</v>
      </c>
      <c r="F719" s="454" t="s">
        <v>375</v>
      </c>
      <c r="G719" s="455">
        <v>0</v>
      </c>
      <c r="H719" s="456">
        <v>110</v>
      </c>
      <c r="I719" s="456">
        <v>0</v>
      </c>
      <c r="J719" s="456">
        <v>0</v>
      </c>
      <c r="K719" s="456">
        <v>110</v>
      </c>
      <c r="L719" s="456">
        <v>0</v>
      </c>
    </row>
    <row r="720" spans="1:12" ht="12.75">
      <c r="A720" s="452" t="s">
        <v>291</v>
      </c>
      <c r="B720" s="453" t="s">
        <v>146</v>
      </c>
      <c r="C720" s="453" t="s">
        <v>376</v>
      </c>
      <c r="D720" s="454" t="s">
        <v>218</v>
      </c>
      <c r="E720" s="454" t="s">
        <v>377</v>
      </c>
      <c r="F720" s="454" t="s">
        <v>378</v>
      </c>
      <c r="G720" s="455">
        <v>0</v>
      </c>
      <c r="H720" s="456">
        <v>8.5</v>
      </c>
      <c r="I720" s="456">
        <v>0</v>
      </c>
      <c r="J720" s="456">
        <v>0</v>
      </c>
      <c r="K720" s="456">
        <v>8.5</v>
      </c>
      <c r="L720" s="456">
        <v>0</v>
      </c>
    </row>
    <row r="721" spans="1:12" ht="12.75">
      <c r="A721" s="452" t="s">
        <v>291</v>
      </c>
      <c r="B721" s="453" t="s">
        <v>146</v>
      </c>
      <c r="C721" s="453" t="s">
        <v>379</v>
      </c>
      <c r="D721" s="454" t="s">
        <v>229</v>
      </c>
      <c r="E721" s="454" t="s">
        <v>380</v>
      </c>
      <c r="F721" s="454" t="s">
        <v>381</v>
      </c>
      <c r="G721" s="455">
        <v>0</v>
      </c>
      <c r="H721" s="456">
        <v>8.5</v>
      </c>
      <c r="I721" s="456">
        <v>0</v>
      </c>
      <c r="J721" s="456">
        <v>0</v>
      </c>
      <c r="K721" s="456">
        <v>8.5</v>
      </c>
      <c r="L721" s="456">
        <v>0</v>
      </c>
    </row>
    <row r="722" spans="1:12" ht="12.75">
      <c r="A722" s="452" t="s">
        <v>291</v>
      </c>
      <c r="B722" s="453" t="s">
        <v>146</v>
      </c>
      <c r="C722" s="453" t="s">
        <v>386</v>
      </c>
      <c r="D722" s="454" t="s">
        <v>387</v>
      </c>
      <c r="E722" s="454" t="s">
        <v>390</v>
      </c>
      <c r="F722" s="454" t="s">
        <v>391</v>
      </c>
      <c r="G722" s="455">
        <v>0</v>
      </c>
      <c r="H722" s="456">
        <v>748</v>
      </c>
      <c r="I722" s="456">
        <v>0</v>
      </c>
      <c r="J722" s="456">
        <v>0</v>
      </c>
      <c r="K722" s="456">
        <v>748</v>
      </c>
      <c r="L722" s="456">
        <v>0</v>
      </c>
    </row>
    <row r="723" spans="1:12" ht="12.75">
      <c r="A723" s="452" t="s">
        <v>291</v>
      </c>
      <c r="B723" s="453" t="s">
        <v>146</v>
      </c>
      <c r="C723" s="453" t="s">
        <v>386</v>
      </c>
      <c r="D723" s="454" t="s">
        <v>387</v>
      </c>
      <c r="E723" s="454" t="s">
        <v>394</v>
      </c>
      <c r="F723" s="454" t="s">
        <v>227</v>
      </c>
      <c r="G723" s="455">
        <v>0</v>
      </c>
      <c r="H723" s="456">
        <v>202</v>
      </c>
      <c r="I723" s="456">
        <v>0</v>
      </c>
      <c r="J723" s="456">
        <v>0</v>
      </c>
      <c r="K723" s="456">
        <v>202</v>
      </c>
      <c r="L723" s="456">
        <v>0</v>
      </c>
    </row>
    <row r="724" spans="1:12" ht="12.75">
      <c r="A724" s="452" t="s">
        <v>292</v>
      </c>
      <c r="B724" s="453" t="s">
        <v>86</v>
      </c>
      <c r="C724" s="453" t="s">
        <v>340</v>
      </c>
      <c r="D724" s="454" t="s">
        <v>216</v>
      </c>
      <c r="E724" s="454" t="s">
        <v>341</v>
      </c>
      <c r="F724" s="454" t="s">
        <v>342</v>
      </c>
      <c r="G724" s="455">
        <v>0</v>
      </c>
      <c r="H724" s="456">
        <v>162</v>
      </c>
      <c r="I724" s="456">
        <v>0</v>
      </c>
      <c r="J724" s="456">
        <v>0</v>
      </c>
      <c r="K724" s="456">
        <v>162</v>
      </c>
      <c r="L724" s="456">
        <v>0</v>
      </c>
    </row>
    <row r="725" spans="1:12" ht="12.75">
      <c r="A725" s="452" t="s">
        <v>292</v>
      </c>
      <c r="B725" s="453" t="s">
        <v>86</v>
      </c>
      <c r="C725" s="453" t="s">
        <v>343</v>
      </c>
      <c r="D725" s="454" t="s">
        <v>217</v>
      </c>
      <c r="E725" s="454" t="s">
        <v>344</v>
      </c>
      <c r="F725" s="454" t="s">
        <v>345</v>
      </c>
      <c r="G725" s="455">
        <v>0</v>
      </c>
      <c r="H725" s="456">
        <v>26</v>
      </c>
      <c r="I725" s="456">
        <v>0</v>
      </c>
      <c r="J725" s="456">
        <v>0</v>
      </c>
      <c r="K725" s="456">
        <v>26</v>
      </c>
      <c r="L725" s="456">
        <v>0</v>
      </c>
    </row>
    <row r="726" spans="1:12" ht="12.75">
      <c r="A726" s="452" t="s">
        <v>292</v>
      </c>
      <c r="B726" s="453" t="s">
        <v>86</v>
      </c>
      <c r="C726" s="453" t="s">
        <v>361</v>
      </c>
      <c r="D726" s="454" t="s">
        <v>362</v>
      </c>
      <c r="E726" s="454" t="s">
        <v>363</v>
      </c>
      <c r="F726" s="454" t="s">
        <v>364</v>
      </c>
      <c r="G726" s="455">
        <v>0</v>
      </c>
      <c r="H726" s="456">
        <v>229.5</v>
      </c>
      <c r="I726" s="456">
        <v>0</v>
      </c>
      <c r="J726" s="456">
        <v>0</v>
      </c>
      <c r="K726" s="456">
        <v>229.5</v>
      </c>
      <c r="L726" s="456">
        <v>0</v>
      </c>
    </row>
    <row r="727" spans="1:12" ht="12.75">
      <c r="A727" s="452" t="s">
        <v>292</v>
      </c>
      <c r="B727" s="453" t="s">
        <v>86</v>
      </c>
      <c r="C727" s="453" t="s">
        <v>373</v>
      </c>
      <c r="D727" s="454" t="s">
        <v>219</v>
      </c>
      <c r="E727" s="454" t="s">
        <v>374</v>
      </c>
      <c r="F727" s="454" t="s">
        <v>375</v>
      </c>
      <c r="G727" s="455">
        <v>0</v>
      </c>
      <c r="H727" s="456">
        <v>20</v>
      </c>
      <c r="I727" s="456">
        <v>0</v>
      </c>
      <c r="J727" s="456">
        <v>0</v>
      </c>
      <c r="K727" s="456">
        <v>20</v>
      </c>
      <c r="L727" s="456">
        <v>0</v>
      </c>
    </row>
    <row r="728" spans="1:12" ht="12.75">
      <c r="A728" s="452" t="s">
        <v>292</v>
      </c>
      <c r="B728" s="453" t="s">
        <v>86</v>
      </c>
      <c r="C728" s="453" t="s">
        <v>376</v>
      </c>
      <c r="D728" s="454" t="s">
        <v>218</v>
      </c>
      <c r="E728" s="454" t="s">
        <v>377</v>
      </c>
      <c r="F728" s="454" t="s">
        <v>378</v>
      </c>
      <c r="G728" s="455">
        <v>0</v>
      </c>
      <c r="H728" s="456">
        <v>4</v>
      </c>
      <c r="I728" s="456">
        <v>0</v>
      </c>
      <c r="J728" s="456">
        <v>0</v>
      </c>
      <c r="K728" s="456">
        <v>4</v>
      </c>
      <c r="L728" s="456">
        <v>0</v>
      </c>
    </row>
    <row r="729" spans="1:12" ht="12.75">
      <c r="A729" s="452" t="s">
        <v>292</v>
      </c>
      <c r="B729" s="453" t="s">
        <v>86</v>
      </c>
      <c r="C729" s="453" t="s">
        <v>379</v>
      </c>
      <c r="D729" s="454" t="s">
        <v>229</v>
      </c>
      <c r="E729" s="454" t="s">
        <v>380</v>
      </c>
      <c r="F729" s="454" t="s">
        <v>381</v>
      </c>
      <c r="G729" s="455">
        <v>0</v>
      </c>
      <c r="H729" s="456">
        <v>8.5</v>
      </c>
      <c r="I729" s="456">
        <v>0</v>
      </c>
      <c r="J729" s="456">
        <v>0</v>
      </c>
      <c r="K729" s="456">
        <v>8.5</v>
      </c>
      <c r="L729" s="456">
        <v>0</v>
      </c>
    </row>
    <row r="730" spans="1:12" ht="12.75">
      <c r="A730" s="452" t="s">
        <v>292</v>
      </c>
      <c r="B730" s="453" t="s">
        <v>86</v>
      </c>
      <c r="C730" s="453" t="s">
        <v>386</v>
      </c>
      <c r="D730" s="454" t="s">
        <v>387</v>
      </c>
      <c r="E730" s="454" t="s">
        <v>390</v>
      </c>
      <c r="F730" s="454" t="s">
        <v>391</v>
      </c>
      <c r="G730" s="455">
        <v>0</v>
      </c>
      <c r="H730" s="456">
        <v>3714.5</v>
      </c>
      <c r="I730" s="456">
        <v>0</v>
      </c>
      <c r="J730" s="456">
        <v>0</v>
      </c>
      <c r="K730" s="456">
        <v>3714.5</v>
      </c>
      <c r="L730" s="456">
        <v>0</v>
      </c>
    </row>
    <row r="731" spans="1:12" ht="12.75">
      <c r="A731" s="452" t="s">
        <v>292</v>
      </c>
      <c r="B731" s="453" t="s">
        <v>86</v>
      </c>
      <c r="C731" s="453" t="s">
        <v>386</v>
      </c>
      <c r="D731" s="454" t="s">
        <v>387</v>
      </c>
      <c r="E731" s="454" t="s">
        <v>394</v>
      </c>
      <c r="F731" s="454" t="s">
        <v>227</v>
      </c>
      <c r="G731" s="455">
        <v>0</v>
      </c>
      <c r="H731" s="456">
        <v>260</v>
      </c>
      <c r="I731" s="456">
        <v>0</v>
      </c>
      <c r="J731" s="456">
        <v>0</v>
      </c>
      <c r="K731" s="456">
        <v>260</v>
      </c>
      <c r="L731" s="456">
        <v>0</v>
      </c>
    </row>
    <row r="732" spans="2:12" ht="12.75">
      <c r="B732" s="453" t="s">
        <v>293</v>
      </c>
      <c r="G732" s="455">
        <v>0</v>
      </c>
      <c r="H732" s="456">
        <v>493417.46</v>
      </c>
      <c r="I732" s="456">
        <v>0</v>
      </c>
      <c r="J732" s="456">
        <v>0</v>
      </c>
      <c r="K732" s="456">
        <v>493414.00000000006</v>
      </c>
      <c r="L732" s="456">
        <v>3.46</v>
      </c>
    </row>
    <row r="733" spans="8:11" ht="12.75">
      <c r="H733" s="458">
        <f>SUBTOTAL(9,H26:H731)</f>
        <v>488044.75</v>
      </c>
      <c r="I733" s="458"/>
      <c r="J733" s="458"/>
      <c r="K733" s="458">
        <f>SUBTOTAL(9,K26:K731)</f>
        <v>488042.50000000006</v>
      </c>
    </row>
  </sheetData>
  <sheetProtection/>
  <autoFilter ref="B14:B733"/>
  <mergeCells count="13">
    <mergeCell ref="G12:G13"/>
    <mergeCell ref="H12:H13"/>
    <mergeCell ref="I12:J12"/>
    <mergeCell ref="K12:K13"/>
    <mergeCell ref="L12:L13"/>
    <mergeCell ref="H11:L11"/>
    <mergeCell ref="A5:L5"/>
    <mergeCell ref="A12:A13"/>
    <mergeCell ref="B12:B13"/>
    <mergeCell ref="C12:C13"/>
    <mergeCell ref="D12:D13"/>
    <mergeCell ref="E12:E13"/>
    <mergeCell ref="F12:F13"/>
  </mergeCells>
  <printOptions/>
  <pageMargins left="0" right="0" top="0" bottom="0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HUANUCO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DRS</dc:creator>
  <cp:keywords/>
  <dc:description/>
  <cp:lastModifiedBy>diresa</cp:lastModifiedBy>
  <cp:lastPrinted>2012-05-03T22:50:43Z</cp:lastPrinted>
  <dcterms:created xsi:type="dcterms:W3CDTF">2002-06-25T16:28:00Z</dcterms:created>
  <dcterms:modified xsi:type="dcterms:W3CDTF">2012-05-24T16:38:51Z</dcterms:modified>
  <cp:category/>
  <cp:version/>
  <cp:contentType/>
  <cp:contentStatus/>
</cp:coreProperties>
</file>